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filterPrivacy="1" defaultThemeVersion="124226"/>
  <bookViews>
    <workbookView xWindow="240" yWindow="108" windowWidth="14808" windowHeight="8016"/>
  </bookViews>
  <sheets>
    <sheet name="Globale" sheetId="1" r:id="rId1"/>
    <sheet name="GP" sheetId="3" r:id="rId2"/>
    <sheet name="GSA" sheetId="2" r:id="rId3"/>
    <sheet name="Type" sheetId="4" r:id="rId4"/>
  </sheets>
  <calcPr calcId="171027"/>
</workbook>
</file>

<file path=xl/calcChain.xml><?xml version="1.0" encoding="utf-8"?>
<calcChain xmlns="http://schemas.openxmlformats.org/spreadsheetml/2006/main">
  <c r="D48" i="3" l="1"/>
  <c r="C48" i="3"/>
  <c r="C47" i="3"/>
  <c r="D45" i="3"/>
  <c r="D44" i="3"/>
  <c r="D47" i="3" s="1"/>
  <c r="B44" i="3"/>
  <c r="B48" i="3" s="1"/>
  <c r="B41" i="3"/>
  <c r="D38" i="3"/>
  <c r="D37" i="3"/>
  <c r="D40" i="3" s="1"/>
  <c r="C37" i="3"/>
  <c r="C41" i="3" s="1"/>
  <c r="B37" i="3"/>
  <c r="B40" i="3" s="1"/>
  <c r="C34" i="3"/>
  <c r="B33" i="3"/>
  <c r="D31" i="3"/>
  <c r="C31" i="3"/>
  <c r="B31" i="3"/>
  <c r="B34" i="3" s="1"/>
  <c r="D30" i="3"/>
  <c r="D33" i="3" s="1"/>
  <c r="C30" i="3"/>
  <c r="C33" i="3" s="1"/>
  <c r="B30" i="3"/>
  <c r="C27" i="3"/>
  <c r="B27" i="3"/>
  <c r="B26" i="3"/>
  <c r="D24" i="3"/>
  <c r="C24" i="3"/>
  <c r="B24" i="3"/>
  <c r="D23" i="3"/>
  <c r="D26" i="3" s="1"/>
  <c r="C23" i="3"/>
  <c r="C26" i="3" s="1"/>
  <c r="B23" i="3"/>
  <c r="C20" i="3"/>
  <c r="B20" i="3"/>
  <c r="B19" i="3"/>
  <c r="D17" i="3"/>
  <c r="C17" i="3"/>
  <c r="B17" i="3"/>
  <c r="D16" i="3"/>
  <c r="D19" i="3" s="1"/>
  <c r="C16" i="3"/>
  <c r="B16" i="3"/>
  <c r="C40" i="3" l="1"/>
  <c r="D41" i="3"/>
  <c r="B47" i="3"/>
  <c r="C19" i="3"/>
  <c r="D20" i="3"/>
  <c r="D27" i="3"/>
  <c r="D34" i="3"/>
  <c r="D49" i="1"/>
  <c r="C49" i="1"/>
  <c r="B49" i="1"/>
  <c r="D48" i="1"/>
  <c r="C48" i="1"/>
  <c r="B48" i="1"/>
  <c r="F46" i="1"/>
  <c r="E46" i="1"/>
  <c r="F45" i="1"/>
  <c r="E45" i="1"/>
  <c r="D41" i="1"/>
  <c r="C41" i="1"/>
  <c r="B41" i="1"/>
  <c r="D40" i="1"/>
  <c r="C40" i="1"/>
  <c r="B40" i="1"/>
  <c r="F38" i="1"/>
  <c r="E38" i="1"/>
  <c r="F37" i="1"/>
  <c r="E37" i="1"/>
  <c r="D22" i="1"/>
  <c r="C22" i="1"/>
  <c r="B22" i="1"/>
  <c r="D21" i="1"/>
  <c r="C21" i="1"/>
  <c r="B21" i="1"/>
  <c r="B24" i="1" l="1"/>
  <c r="E22" i="1"/>
  <c r="C24" i="1"/>
  <c r="F22" i="1"/>
  <c r="D25" i="1"/>
  <c r="F21" i="1"/>
  <c r="D24" i="1"/>
  <c r="B25" i="1"/>
  <c r="C25" i="1"/>
  <c r="E21" i="1"/>
</calcChain>
</file>

<file path=xl/sharedStrings.xml><?xml version="1.0" encoding="utf-8"?>
<sst xmlns="http://schemas.openxmlformats.org/spreadsheetml/2006/main" count="192" uniqueCount="77">
  <si>
    <t>BALANCE COMMERCIALE</t>
  </si>
  <si>
    <t>GROUPES DE PRODUITS</t>
  </si>
  <si>
    <t>Var : en %</t>
  </si>
  <si>
    <t>2020/2019</t>
  </si>
  <si>
    <t>2021/2020</t>
  </si>
  <si>
    <t xml:space="preserve"> </t>
  </si>
  <si>
    <t>ALIMENTATION</t>
  </si>
  <si>
    <t>EXPORT</t>
  </si>
  <si>
    <t>IMPORT</t>
  </si>
  <si>
    <t>SOLDE</t>
  </si>
  <si>
    <t>TX DE COUVERTURE en %</t>
  </si>
  <si>
    <t>MAT.1ére &amp; DEMI-PRODUITS</t>
  </si>
  <si>
    <t>BIENS D'EQUIPEMENT</t>
  </si>
  <si>
    <t>BIENS DE CONSOMMATION</t>
  </si>
  <si>
    <t>ENERGIE</t>
  </si>
  <si>
    <t>TOTAL DES EXPORTATIONS</t>
  </si>
  <si>
    <t>TOTAL DES IMPORTATIONS</t>
  </si>
  <si>
    <t>DEFICIT</t>
  </si>
  <si>
    <t xml:space="preserve">   TX DE COUVERTURE en %</t>
  </si>
  <si>
    <t>MINISTÈRE DU DÉVELOPPEMENT DE L'INVESTISSEMENT ET DE LA COOPÉRATION INTERNATIONAL</t>
  </si>
  <si>
    <t>COMMERCE EXTERIEUR SELON LE REGIME ET LE GROUPEMENT SECTORIEL D'ACTIVITE</t>
  </si>
  <si>
    <t>Produits</t>
  </si>
  <si>
    <t xml:space="preserve">Exportations </t>
  </si>
  <si>
    <t>Importations</t>
  </si>
  <si>
    <t>Valeurs en MD</t>
  </si>
  <si>
    <t>Variation</t>
  </si>
  <si>
    <t>Agriculture et Ind. Agro. Alim.</t>
  </si>
  <si>
    <t>régime général</t>
  </si>
  <si>
    <t>régime off shore</t>
  </si>
  <si>
    <t>Energie et Lubrifiants</t>
  </si>
  <si>
    <t>Mines, Phosphates et Derivés</t>
  </si>
  <si>
    <t>Textiles, Habillements et cuirs</t>
  </si>
  <si>
    <t xml:space="preserve">       Textiles, Habillements </t>
  </si>
  <si>
    <t xml:space="preserve">       Cuirs et Chaussures</t>
  </si>
  <si>
    <t>Industries Mécaniques et Elect.</t>
  </si>
  <si>
    <t xml:space="preserve">       Autres Industries Mécaniques</t>
  </si>
  <si>
    <t xml:space="preserve">       Industries Electriques</t>
  </si>
  <si>
    <t>Autres Industries Manufacturières</t>
  </si>
  <si>
    <t>Ensemble des Produits</t>
  </si>
  <si>
    <t>Solde commercial</t>
  </si>
  <si>
    <t>Taux de couverture</t>
  </si>
  <si>
    <t>COMMERCE EXTERIEUR</t>
  </si>
  <si>
    <t>***</t>
  </si>
  <si>
    <t xml:space="preserve">BALANCE COMMERCIALE </t>
  </si>
  <si>
    <t>ENSEMBLE</t>
  </si>
  <si>
    <t>Valeur en MD</t>
  </si>
  <si>
    <t>Variations en %</t>
  </si>
  <si>
    <t xml:space="preserve"> 20/19</t>
  </si>
  <si>
    <t xml:space="preserve"> 21/20</t>
  </si>
  <si>
    <t>Exportations</t>
  </si>
  <si>
    <t>Solde</t>
  </si>
  <si>
    <t>Taux de Couverture</t>
  </si>
  <si>
    <t xml:space="preserve">BALANCE PAR REGIME </t>
  </si>
  <si>
    <t>REGIME GENERAL</t>
  </si>
  <si>
    <t>REGIME OFF SHORE</t>
  </si>
  <si>
    <t>5 mois</t>
  </si>
  <si>
    <t xml:space="preserve">  5 MOIS 2 0 2 1</t>
  </si>
  <si>
    <t xml:space="preserve"> 5mois2019</t>
  </si>
  <si>
    <t xml:space="preserve"> 5mois2020</t>
  </si>
  <si>
    <t xml:space="preserve"> 5mois2021</t>
  </si>
  <si>
    <t xml:space="preserve"> 5 mois2019</t>
  </si>
  <si>
    <t xml:space="preserve"> 5 mois2020</t>
  </si>
  <si>
    <t>5mois2019</t>
  </si>
  <si>
    <t>5mois2020</t>
  </si>
  <si>
    <t>5mois2021</t>
  </si>
  <si>
    <t>5 MOIS 2021</t>
  </si>
  <si>
    <t xml:space="preserve"> 5 mois2021</t>
  </si>
  <si>
    <t>COMMERCE EXTERIEUR SELON LE REGIME ET LE TYPE D'UTILISATION</t>
  </si>
  <si>
    <t xml:space="preserve">  5 Mois 2 0 2 1</t>
  </si>
  <si>
    <t xml:space="preserve">          Variation</t>
  </si>
  <si>
    <t>Produits Agric.et.Alimen.de base</t>
  </si>
  <si>
    <t>Produits Energétiques</t>
  </si>
  <si>
    <t>-</t>
  </si>
  <si>
    <t>Produits Miniers et Phosphatés</t>
  </si>
  <si>
    <t>Autres Produits Intermédiaires</t>
  </si>
  <si>
    <t>Produits  d'Equipement</t>
  </si>
  <si>
    <t>Autres Produits de Consommation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</si>
</sst>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%"/>
    <numFmt numFmtId="166" formatCode="0.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9"/>
      <color rgb="FFFFFFFF"/>
      <name val="Arial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i/>
      <sz val="13"/>
      <name val="MS Sans Serif"/>
      <family val="2"/>
    </font>
    <font>
      <b/>
      <u/>
      <sz val="10"/>
      <name val="Times New Roman"/>
      <family val="1"/>
    </font>
    <font>
      <sz val="11"/>
      <name val="MS Sans Serif"/>
      <family val="2"/>
    </font>
    <font>
      <sz val="12"/>
      <name val="MS Sans Serif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gray125">
        <fgColor indexed="13"/>
        <bgColor indexed="9"/>
      </patternFill>
    </fill>
    <fill>
      <patternFill patternType="gray0625"/>
    </fill>
    <fill>
      <patternFill patternType="gray0625">
        <fgColor indexed="13"/>
        <bgColor indexed="9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1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5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0" fontId="2" fillId="0" borderId="0" xfId="0" applyFont="1" applyAlignment="1">
      <alignment horizontal="center" readingOrder="1"/>
    </xf>
    <xf numFmtId="0" fontId="3" fillId="0" borderId="0" xfId="0" applyFont="1" applyAlignment="1">
      <alignment horizontal="center" readingOrder="1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165" fontId="5" fillId="2" borderId="0" xfId="1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165" fontId="6" fillId="2" borderId="1" xfId="1" applyNumberFormat="1" applyFont="1" applyFill="1" applyBorder="1" applyAlignment="1">
      <alignment horizontal="center"/>
    </xf>
    <xf numFmtId="164" fontId="6" fillId="2" borderId="0" xfId="0" applyNumberFormat="1" applyFont="1" applyFill="1" applyBorder="1" applyAlignment="1">
      <alignment horizontal="center"/>
    </xf>
    <xf numFmtId="165" fontId="6" fillId="2" borderId="0" xfId="1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165" fontId="6" fillId="2" borderId="2" xfId="1" applyNumberFormat="1" applyFont="1" applyFill="1" applyBorder="1" applyAlignment="1">
      <alignment horizontal="center"/>
    </xf>
    <xf numFmtId="0" fontId="8" fillId="0" borderId="0" xfId="0" applyFont="1"/>
    <xf numFmtId="0" fontId="5" fillId="0" borderId="0" xfId="0" applyFont="1"/>
    <xf numFmtId="0" fontId="9" fillId="4" borderId="0" xfId="0" applyFont="1" applyFill="1" applyAlignment="1">
      <alignment horizontal="centerContinuous" vertical="center"/>
    </xf>
    <xf numFmtId="0" fontId="5" fillId="4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centerContinuous" vertical="center"/>
    </xf>
    <xf numFmtId="0" fontId="6" fillId="0" borderId="5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 vertical="center"/>
    </xf>
    <xf numFmtId="0" fontId="5" fillId="0" borderId="7" xfId="0" applyFont="1" applyBorder="1"/>
    <xf numFmtId="0" fontId="0" fillId="0" borderId="8" xfId="0" applyBorder="1"/>
    <xf numFmtId="17" fontId="10" fillId="0" borderId="9" xfId="0" applyNumberFormat="1" applyFont="1" applyBorder="1" applyAlignment="1">
      <alignment horizontal="center" vertical="center"/>
    </xf>
    <xf numFmtId="17" fontId="10" fillId="0" borderId="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7" xfId="0" applyFont="1" applyBorder="1" applyAlignment="1">
      <alignment vertical="center"/>
    </xf>
    <xf numFmtId="0" fontId="12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5" fillId="0" borderId="8" xfId="0" applyFont="1" applyBorder="1"/>
    <xf numFmtId="0" fontId="5" fillId="0" borderId="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6" fillId="0" borderId="12" xfId="0" applyFont="1" applyBorder="1"/>
    <xf numFmtId="0" fontId="15" fillId="0" borderId="0" xfId="0" applyFont="1" applyBorder="1"/>
    <xf numFmtId="0" fontId="5" fillId="0" borderId="0" xfId="0" applyFont="1" applyBorder="1" applyAlignment="1">
      <alignment horizontal="center"/>
    </xf>
    <xf numFmtId="0" fontId="16" fillId="0" borderId="0" xfId="0" applyFont="1"/>
    <xf numFmtId="0" fontId="15" fillId="0" borderId="0" xfId="0" applyFont="1"/>
    <xf numFmtId="17" fontId="6" fillId="0" borderId="3" xfId="0" applyNumberFormat="1" applyFont="1" applyBorder="1" applyAlignment="1">
      <alignment horizontal="center" vertical="center"/>
    </xf>
    <xf numFmtId="166" fontId="17" fillId="0" borderId="0" xfId="0" applyNumberFormat="1" applyFont="1" applyAlignment="1">
      <alignment horizontal="center"/>
    </xf>
    <xf numFmtId="0" fontId="11" fillId="0" borderId="13" xfId="0" applyFont="1" applyBorder="1" applyAlignment="1">
      <alignment vertical="center"/>
    </xf>
    <xf numFmtId="164" fontId="7" fillId="0" borderId="0" xfId="0" applyNumberFormat="1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166" fontId="16" fillId="0" borderId="0" xfId="0" applyNumberFormat="1" applyFont="1"/>
    <xf numFmtId="164" fontId="7" fillId="0" borderId="10" xfId="0" applyNumberFormat="1" applyFont="1" applyBorder="1" applyAlignment="1">
      <alignment horizontal="center" vertical="center"/>
    </xf>
    <xf numFmtId="165" fontId="17" fillId="0" borderId="0" xfId="1" applyNumberFormat="1" applyFont="1" applyAlignment="1">
      <alignment horizontal="center"/>
    </xf>
    <xf numFmtId="164" fontId="17" fillId="0" borderId="0" xfId="0" applyNumberFormat="1" applyFont="1" applyAlignment="1">
      <alignment horizontal="center"/>
    </xf>
    <xf numFmtId="165" fontId="6" fillId="0" borderId="0" xfId="0" applyNumberFormat="1" applyFont="1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165" fontId="6" fillId="0" borderId="12" xfId="0" applyNumberFormat="1" applyFont="1" applyBorder="1" applyAlignment="1">
      <alignment horizontal="center" vertical="center"/>
    </xf>
    <xf numFmtId="0" fontId="0" fillId="0" borderId="0" xfId="0" applyNumberFormat="1" applyAlignment="1"/>
    <xf numFmtId="0" fontId="18" fillId="0" borderId="0" xfId="0" applyNumberFormat="1" applyFont="1" applyAlignment="1"/>
    <xf numFmtId="0" fontId="9" fillId="4" borderId="0" xfId="0" applyNumberFormat="1" applyFont="1" applyFill="1" applyBorder="1" applyAlignment="1">
      <alignment horizontal="centerContinuous" vertical="center"/>
    </xf>
    <xf numFmtId="0" fontId="5" fillId="4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Alignment="1">
      <alignment horizontal="centerContinuous"/>
    </xf>
    <xf numFmtId="0" fontId="0" fillId="0" borderId="0" xfId="0" applyNumberFormat="1" applyAlignment="1">
      <alignment horizontal="centerContinuous"/>
    </xf>
    <xf numFmtId="0" fontId="4" fillId="0" borderId="0" xfId="0" applyNumberFormat="1" applyFont="1" applyAlignment="1">
      <alignment horizontal="centerContinuous"/>
    </xf>
    <xf numFmtId="0" fontId="5" fillId="0" borderId="0" xfId="0" applyNumberFormat="1" applyFont="1" applyAlignment="1">
      <alignment horizontal="centerContinuous"/>
    </xf>
    <xf numFmtId="0" fontId="18" fillId="0" borderId="0" xfId="0" applyNumberFormat="1" applyFont="1" applyAlignment="1">
      <alignment horizontal="centerContinuous"/>
    </xf>
    <xf numFmtId="0" fontId="11" fillId="0" borderId="0" xfId="0" applyNumberFormat="1" applyFont="1" applyBorder="1" applyAlignment="1">
      <alignment horizontal="centerContinuous"/>
    </xf>
    <xf numFmtId="0" fontId="15" fillId="0" borderId="0" xfId="0" applyNumberFormat="1" applyFont="1" applyBorder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6" fillId="0" borderId="0" xfId="0" applyNumberFormat="1" applyFont="1" applyAlignment="1">
      <alignment horizontal="centerContinuous"/>
    </xf>
    <xf numFmtId="0" fontId="5" fillId="0" borderId="0" xfId="0" applyNumberFormat="1" applyFont="1" applyAlignment="1"/>
    <xf numFmtId="0" fontId="6" fillId="4" borderId="14" xfId="0" applyNumberFormat="1" applyFont="1" applyFill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5" fillId="0" borderId="15" xfId="0" applyNumberFormat="1" applyFont="1" applyBorder="1" applyAlignment="1"/>
    <xf numFmtId="0" fontId="10" fillId="0" borderId="15" xfId="0" applyNumberFormat="1" applyFont="1" applyBorder="1" applyAlignment="1">
      <alignment horizontal="centerContinuous"/>
    </xf>
    <xf numFmtId="0" fontId="5" fillId="0" borderId="15" xfId="0" applyNumberFormat="1" applyFont="1" applyBorder="1" applyAlignment="1">
      <alignment horizontal="centerContinuous"/>
    </xf>
    <xf numFmtId="17" fontId="10" fillId="0" borderId="16" xfId="0" applyNumberFormat="1" applyFont="1" applyBorder="1" applyAlignment="1">
      <alignment horizontal="center" vertical="center"/>
    </xf>
    <xf numFmtId="0" fontId="10" fillId="0" borderId="16" xfId="0" applyNumberFormat="1" applyFont="1" applyBorder="1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5" fontId="6" fillId="0" borderId="0" xfId="1" applyNumberFormat="1" applyFont="1" applyAlignment="1">
      <alignment horizontal="center"/>
    </xf>
    <xf numFmtId="164" fontId="6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/>
    <xf numFmtId="165" fontId="6" fillId="5" borderId="0" xfId="1" applyNumberFormat="1" applyFont="1" applyFill="1" applyAlignment="1">
      <alignment horizontal="center"/>
    </xf>
    <xf numFmtId="0" fontId="6" fillId="5" borderId="0" xfId="0" applyNumberFormat="1" applyFont="1" applyFill="1" applyAlignment="1">
      <alignment horizontal="center"/>
    </xf>
    <xf numFmtId="0" fontId="5" fillId="5" borderId="0" xfId="0" applyNumberFormat="1" applyFont="1" applyFill="1" applyAlignment="1"/>
    <xf numFmtId="0" fontId="5" fillId="0" borderId="0" xfId="0" applyNumberFormat="1" applyFont="1" applyBorder="1" applyAlignment="1"/>
    <xf numFmtId="9" fontId="5" fillId="0" borderId="0" xfId="0" applyNumberFormat="1" applyFont="1" applyAlignment="1"/>
    <xf numFmtId="0" fontId="5" fillId="0" borderId="0" xfId="0" applyNumberFormat="1" applyFont="1" applyFill="1" applyAlignment="1"/>
    <xf numFmtId="0" fontId="6" fillId="0" borderId="0" xfId="0" applyNumberFormat="1" applyFont="1" applyAlignment="1"/>
    <xf numFmtId="0" fontId="10" fillId="0" borderId="1" xfId="0" applyFont="1" applyBorder="1" applyAlignment="1">
      <alignment horizontal="center"/>
    </xf>
    <xf numFmtId="0" fontId="0" fillId="0" borderId="10" xfId="0" applyBorder="1"/>
    <xf numFmtId="0" fontId="6" fillId="3" borderId="0" xfId="0" applyFont="1" applyFill="1" applyBorder="1" applyAlignment="1">
      <alignment horizontal="center"/>
    </xf>
    <xf numFmtId="0" fontId="5" fillId="2" borderId="0" xfId="0" applyFont="1" applyFill="1" applyBorder="1"/>
    <xf numFmtId="0" fontId="5" fillId="3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7" fontId="9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0" fontId="10" fillId="0" borderId="8" xfId="0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/>
    </xf>
    <xf numFmtId="165" fontId="11" fillId="0" borderId="0" xfId="1" applyNumberFormat="1" applyFont="1" applyBorder="1" applyAlignment="1">
      <alignment horizontal="center"/>
    </xf>
    <xf numFmtId="165" fontId="11" fillId="0" borderId="10" xfId="1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65" fontId="12" fillId="0" borderId="0" xfId="1" applyNumberFormat="1" applyFont="1" applyBorder="1" applyAlignment="1">
      <alignment horizontal="center"/>
    </xf>
    <xf numFmtId="165" fontId="12" fillId="0" borderId="10" xfId="1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12" fillId="0" borderId="0" xfId="0" applyNumberFormat="1" applyFont="1" applyBorder="1" applyAlignment="1">
      <alignment horizontal="center" vertical="center"/>
    </xf>
    <xf numFmtId="9" fontId="11" fillId="0" borderId="0" xfId="1" applyFont="1" applyBorder="1" applyAlignment="1">
      <alignment horizontal="center"/>
    </xf>
    <xf numFmtId="9" fontId="11" fillId="0" borderId="10" xfId="1" applyFont="1" applyBorder="1" applyAlignment="1">
      <alignment horizontal="center"/>
    </xf>
    <xf numFmtId="166" fontId="0" fillId="0" borderId="0" xfId="0" applyNumberFormat="1"/>
    <xf numFmtId="0" fontId="20" fillId="0" borderId="0" xfId="0" applyFont="1"/>
    <xf numFmtId="0" fontId="0" fillId="0" borderId="0" xfId="0" applyAlignment="1">
      <alignment horizontal="right"/>
    </xf>
    <xf numFmtId="0" fontId="5" fillId="0" borderId="0" xfId="0" applyFont="1" applyAlignment="1">
      <alignment horizontal="centerContinuous"/>
    </xf>
    <xf numFmtId="0" fontId="11" fillId="0" borderId="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Continuous" vertical="center"/>
    </xf>
    <xf numFmtId="0" fontId="15" fillId="0" borderId="5" xfId="0" applyFont="1" applyBorder="1" applyAlignment="1">
      <alignment horizontal="centerContinuous" vertical="center"/>
    </xf>
    <xf numFmtId="0" fontId="15" fillId="0" borderId="6" xfId="0" applyFont="1" applyBorder="1" applyAlignment="1">
      <alignment horizontal="centerContinuous" vertical="center"/>
    </xf>
    <xf numFmtId="0" fontId="20" fillId="0" borderId="6" xfId="0" applyFont="1" applyBorder="1" applyAlignment="1">
      <alignment horizontal="centerContinuous" vertical="center"/>
    </xf>
    <xf numFmtId="0" fontId="15" fillId="0" borderId="7" xfId="0" applyFont="1" applyBorder="1"/>
    <xf numFmtId="0" fontId="11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Continuous" vertical="center"/>
    </xf>
    <xf numFmtId="0" fontId="11" fillId="0" borderId="10" xfId="0" applyFont="1" applyBorder="1" applyAlignment="1">
      <alignment horizontal="left" vertical="center"/>
    </xf>
    <xf numFmtId="17" fontId="6" fillId="0" borderId="10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17" fontId="10" fillId="0" borderId="18" xfId="0" applyNumberFormat="1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1" fillId="0" borderId="7" xfId="0" applyFont="1" applyBorder="1" applyAlignment="1">
      <alignment horizontal="center"/>
    </xf>
    <xf numFmtId="164" fontId="11" fillId="0" borderId="0" xfId="0" applyNumberFormat="1" applyFont="1" applyBorder="1" applyAlignment="1">
      <alignment horizontal="center" vertical="center"/>
    </xf>
    <xf numFmtId="165" fontId="11" fillId="0" borderId="0" xfId="1" applyNumberFormat="1" applyFont="1" applyBorder="1" applyAlignment="1">
      <alignment horizontal="center" vertical="center"/>
    </xf>
    <xf numFmtId="165" fontId="11" fillId="0" borderId="10" xfId="1" applyNumberFormat="1" applyFont="1" applyBorder="1" applyAlignment="1">
      <alignment horizontal="center" vertical="center"/>
    </xf>
    <xf numFmtId="164" fontId="14" fillId="0" borderId="0" xfId="0" applyNumberFormat="1" applyFont="1" applyBorder="1" applyAlignment="1">
      <alignment horizontal="center" vertical="center"/>
    </xf>
    <xf numFmtId="165" fontId="14" fillId="0" borderId="0" xfId="1" applyNumberFormat="1" applyFont="1" applyBorder="1" applyAlignment="1">
      <alignment horizontal="center" vertical="center"/>
    </xf>
    <xf numFmtId="165" fontId="14" fillId="0" borderId="10" xfId="1" applyNumberFormat="1" applyFont="1" applyBorder="1" applyAlignment="1">
      <alignment horizontal="center" vertical="center"/>
    </xf>
    <xf numFmtId="0" fontId="11" fillId="0" borderId="7" xfId="0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 vertical="center"/>
    </xf>
    <xf numFmtId="17" fontId="11" fillId="0" borderId="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17" fontId="11" fillId="0" borderId="10" xfId="0" applyNumberFormat="1" applyFont="1" applyFill="1" applyBorder="1" applyAlignment="1">
      <alignment horizontal="center" vertical="center"/>
    </xf>
    <xf numFmtId="164" fontId="14" fillId="0" borderId="2" xfId="0" applyNumberFormat="1" applyFont="1" applyBorder="1" applyAlignment="1">
      <alignment horizontal="center" vertical="center"/>
    </xf>
    <xf numFmtId="165" fontId="14" fillId="0" borderId="2" xfId="1" applyNumberFormat="1" applyFont="1" applyBorder="1" applyAlignment="1">
      <alignment horizontal="center" vertical="center"/>
    </xf>
    <xf numFmtId="165" fontId="11" fillId="0" borderId="12" xfId="1" applyNumberFormat="1" applyFont="1" applyBorder="1" applyAlignment="1">
      <alignment horizontal="center" vertical="center"/>
    </xf>
    <xf numFmtId="165" fontId="14" fillId="0" borderId="12" xfId="1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5" fontId="7" fillId="0" borderId="0" xfId="1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4" fontId="10" fillId="0" borderId="2" xfId="0" applyNumberFormat="1" applyFont="1" applyFill="1" applyBorder="1" applyAlignment="1">
      <alignment horizontal="center"/>
    </xf>
    <xf numFmtId="17" fontId="10" fillId="0" borderId="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17" fontId="10" fillId="0" borderId="0" xfId="0" applyNumberFormat="1" applyFont="1" applyFill="1" applyBorder="1" applyAlignment="1">
      <alignment horizontal="center"/>
    </xf>
    <xf numFmtId="0" fontId="21" fillId="0" borderId="20" xfId="0" applyFont="1" applyBorder="1"/>
    <xf numFmtId="17" fontId="6" fillId="0" borderId="21" xfId="0" applyNumberFormat="1" applyFont="1" applyBorder="1" applyAlignment="1">
      <alignment horizontal="center"/>
    </xf>
    <xf numFmtId="0" fontId="21" fillId="0" borderId="0" xfId="0" applyFont="1" applyBorder="1"/>
    <xf numFmtId="17" fontId="6" fillId="0" borderId="0" xfId="0" applyNumberFormat="1" applyFont="1" applyBorder="1" applyAlignment="1">
      <alignment horizontal="center" vertical="center"/>
    </xf>
    <xf numFmtId="0" fontId="0" fillId="0" borderId="1" xfId="0" applyBorder="1"/>
    <xf numFmtId="164" fontId="11" fillId="0" borderId="1" xfId="0" applyNumberFormat="1" applyFont="1" applyBorder="1" applyAlignment="1">
      <alignment horizontal="center" vertical="center"/>
    </xf>
    <xf numFmtId="164" fontId="11" fillId="0" borderId="11" xfId="0" applyNumberFormat="1" applyFont="1" applyBorder="1" applyAlignment="1">
      <alignment horizontal="center" vertical="center"/>
    </xf>
    <xf numFmtId="164" fontId="11" fillId="0" borderId="10" xfId="0" applyNumberFormat="1" applyFont="1" applyBorder="1" applyAlignment="1">
      <alignment horizontal="center" vertical="center"/>
    </xf>
    <xf numFmtId="164" fontId="14" fillId="0" borderId="1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/>
    </xf>
    <xf numFmtId="165" fontId="11" fillId="0" borderId="0" xfId="0" applyNumberFormat="1" applyFont="1" applyBorder="1" applyAlignment="1">
      <alignment horizontal="center" vertical="center"/>
    </xf>
    <xf numFmtId="165" fontId="11" fillId="0" borderId="10" xfId="0" applyNumberFormat="1" applyFont="1" applyBorder="1" applyAlignment="1">
      <alignment horizontal="center" vertical="center"/>
    </xf>
    <xf numFmtId="0" fontId="0" fillId="0" borderId="2" xfId="0" applyBorder="1"/>
    <xf numFmtId="165" fontId="11" fillId="0" borderId="2" xfId="0" applyNumberFormat="1" applyFont="1" applyBorder="1" applyAlignment="1">
      <alignment horizontal="center" vertical="center"/>
    </xf>
    <xf numFmtId="165" fontId="11" fillId="0" borderId="12" xfId="0" applyNumberFormat="1" applyFont="1" applyBorder="1" applyAlignment="1">
      <alignment horizontal="center" vertical="center"/>
    </xf>
    <xf numFmtId="0" fontId="0" fillId="0" borderId="0" xfId="0" applyBorder="1"/>
    <xf numFmtId="164" fontId="0" fillId="0" borderId="0" xfId="0" applyNumberFormat="1" applyBorder="1"/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49" fontId="9" fillId="0" borderId="4" xfId="0" applyNumberFormat="1" applyFont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17" fontId="9" fillId="0" borderId="0" xfId="0" applyNumberFormat="1" applyFont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1" fillId="6" borderId="0" xfId="0" applyFont="1" applyFill="1" applyAlignment="1">
      <alignment horizontal="center" vertical="center"/>
    </xf>
    <xf numFmtId="0" fontId="9" fillId="0" borderId="0" xfId="0" applyFont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259080</xdr:colOff>
      <xdr:row>1</xdr:row>
      <xdr:rowOff>0</xdr:rowOff>
    </xdr:from>
    <xdr:to>
      <xdr:col>2</xdr:col>
      <xdr:colOff>15240</xdr:colOff>
      <xdr:row>7</xdr:row>
      <xdr:rowOff>99059</xdr:rowOff>
    </xdr:to>
    <xdr:sp macro="" textlink="">
      <xdr:nvSpPr>
        <xdr:cNvPr id="2" name="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259080" y="182880"/>
          <a:ext cx="2689860" cy="1196339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fr-FR" sz="900" b="1" i="1" strike="noStrike">
              <a:solidFill>
                <a:srgbClr val="000000"/>
              </a:solidFill>
              <a:latin typeface="Times New Roman"/>
              <a:cs typeface="Times New Roman"/>
            </a:rPr>
            <a:t>REPUBLIQUE TUNISIENNE</a:t>
          </a:r>
        </a:p>
        <a:p>
          <a:pPr algn="ctr" rtl="0">
            <a:defRPr sz="1000"/>
          </a:pPr>
          <a:r>
            <a:rPr lang="fr-FR" sz="900" b="1" i="1" strike="noStrike">
              <a:solidFill>
                <a:srgbClr val="000000"/>
              </a:solidFill>
              <a:latin typeface="Times New Roman"/>
              <a:cs typeface="Times New Roman"/>
            </a:rPr>
            <a:t>****</a:t>
          </a:r>
          <a:endParaRPr lang="fr-FR" sz="1100" b="1" i="0">
            <a:latin typeface="+mn-lt"/>
            <a:ea typeface="+mn-ea"/>
            <a:cs typeface="+mn-cs"/>
          </a:endParaRPr>
        </a:p>
        <a:p>
          <a:pPr algn="ctr" rtl="0" eaLnBrk="1" fontAlgn="auto" latinLnBrk="0" hangingPunct="1"/>
          <a:r>
            <a:rPr lang="fr-FR" sz="900" b="1" i="1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MINISTÈRE DU DÉVELOPPEMENT DE L'INVESTISSEMENT ET DE LA COOPÉRATION INTERNATIONAL</a:t>
          </a:r>
        </a:p>
        <a:p>
          <a:pPr algn="ctr" rtl="0">
            <a:defRPr sz="1000"/>
          </a:pPr>
          <a:endParaRPr lang="fr-FR" sz="900" b="1" i="1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fr-FR" sz="900" b="1" i="1" strike="noStrike">
              <a:solidFill>
                <a:srgbClr val="000000"/>
              </a:solidFill>
              <a:latin typeface="Times New Roman"/>
              <a:cs typeface="Times New Roman"/>
            </a:rPr>
            <a:t>INSTITUT NATIONAL DE LA STATISTIQUE</a:t>
          </a:r>
        </a:p>
        <a:p>
          <a:pPr algn="ctr" rtl="0">
            <a:defRPr sz="1000"/>
          </a:pPr>
          <a:r>
            <a:rPr lang="fr-FR" sz="900" b="1" i="1" strike="noStrike">
              <a:solidFill>
                <a:srgbClr val="000000"/>
              </a:solidFill>
              <a:latin typeface="Times New Roman"/>
              <a:cs typeface="Times New Roman"/>
            </a:rPr>
            <a:t>20/53/02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121921</xdr:colOff>
      <xdr:row>0</xdr:row>
      <xdr:rowOff>152400</xdr:rowOff>
    </xdr:from>
    <xdr:to>
      <xdr:col>1</xdr:col>
      <xdr:colOff>739141</xdr:colOff>
      <xdr:row>6</xdr:row>
      <xdr:rowOff>114300</xdr:rowOff>
    </xdr:to>
    <xdr:sp macro="" textlink="">
      <xdr:nvSpPr>
        <xdr:cNvPr id="2" name="Text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121921" y="152400"/>
          <a:ext cx="2606040" cy="105918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18288" rIns="27432" bIns="0" anchor="t" upright="1"/>
        <a:lstStyle/>
        <a:p>
          <a:pPr algn="ctr" rtl="0"/>
          <a:r>
            <a:rPr lang="fr-FR" sz="800" b="1" i="1">
              <a:latin typeface="Times New Roman" pitchFamily="18" charset="0"/>
              <a:ea typeface="+mn-ea"/>
              <a:cs typeface="Times New Roman" pitchFamily="18" charset="0"/>
            </a:rPr>
            <a:t>REPUBLIQUE TUNISIENNE</a:t>
          </a:r>
          <a:endParaRPr lang="fr-FR" sz="800">
            <a:latin typeface="Times New Roman" pitchFamily="18" charset="0"/>
            <a:cs typeface="Times New Roman" pitchFamily="18" charset="0"/>
          </a:endParaRPr>
        </a:p>
        <a:p>
          <a:pPr algn="ctr" rtl="0"/>
          <a:endParaRPr lang="fr-FR" sz="800" b="1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ctr" rtl="0" eaLnBrk="1" fontAlgn="auto" latinLnBrk="0" hangingPunct="1"/>
          <a:r>
            <a:rPr lang="fr-FR" sz="800" b="1" i="0">
              <a:latin typeface="Times New Roman" pitchFamily="18" charset="0"/>
              <a:ea typeface="+mn-ea"/>
              <a:cs typeface="Times New Roman" pitchFamily="18" charset="0"/>
            </a:rPr>
            <a:t>  MINISTÈRE DU DÉVELOPPEMENT DE L'INVESTISSEMENT ET DE LA COOPÉRATION INTERNATIONAL</a:t>
          </a:r>
        </a:p>
        <a:p>
          <a:pPr algn="ctr" rtl="0"/>
          <a:endParaRPr lang="fr-FR" sz="800" b="1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ctr" rtl="0"/>
          <a:r>
            <a:rPr lang="fr-FR" sz="800" b="1" i="0">
              <a:latin typeface="Times New Roman" pitchFamily="18" charset="0"/>
              <a:ea typeface="+mn-ea"/>
              <a:cs typeface="Times New Roman" pitchFamily="18" charset="0"/>
            </a:rPr>
            <a:t>INSTITUT NATIONAL DE lA STATISTIQUE</a:t>
          </a:r>
          <a:endParaRPr lang="fr-FR" sz="800">
            <a:latin typeface="Times New Roman" pitchFamily="18" charset="0"/>
            <a:cs typeface="Times New Roman" pitchFamily="18" charset="0"/>
          </a:endParaRPr>
        </a:p>
        <a:p>
          <a:pPr algn="ctr" rtl="0">
            <a:defRPr sz="1000"/>
          </a:pPr>
          <a:endParaRPr lang="fr-FR" sz="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</xdr:row>
      <xdr:rowOff>7620</xdr:rowOff>
    </xdr:from>
    <xdr:to>
      <xdr:col>1</xdr:col>
      <xdr:colOff>38100</xdr:colOff>
      <xdr:row>6</xdr:row>
      <xdr:rowOff>60960</xdr:rowOff>
    </xdr:to>
    <xdr:sp macro="" textlink="">
      <xdr:nvSpPr>
        <xdr:cNvPr id="2" name="Text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114300" y="190500"/>
          <a:ext cx="2247900" cy="9677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fr-FR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REPUBLIQUE TUNISIENNE</a:t>
          </a:r>
        </a:p>
        <a:p>
          <a:pPr algn="ctr" rtl="0">
            <a:defRPr sz="1000"/>
          </a:pPr>
          <a:endParaRPr lang="fr-FR" sz="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fr-FR" sz="800" b="1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MINISTÈRE DU DÉVELOPPEMENT DE L'INVESTISSEMENT ET DE LA COOPÉRATION INTERNATIONAL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fr-FR" sz="800" b="1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fr-FR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INSTITUT NATIONAL DE LA STATISTIQUE</a:t>
          </a:r>
        </a:p>
        <a:p>
          <a:pPr algn="ctr" rtl="0">
            <a:defRPr sz="1000"/>
          </a:pPr>
          <a:endParaRPr lang="fr-FR" sz="8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137159</xdr:colOff>
      <xdr:row>1</xdr:row>
      <xdr:rowOff>38100</xdr:rowOff>
    </xdr:from>
    <xdr:to>
      <xdr:col>2</xdr:col>
      <xdr:colOff>22860</xdr:colOff>
      <xdr:row>6</xdr:row>
      <xdr:rowOff>76200</xdr:rowOff>
    </xdr:to>
    <xdr:sp macro="" textlink="">
      <xdr:nvSpPr>
        <xdr:cNvPr id="2" name="Texte 1">
          <a:extLst>
            <a:ext uri="{FF2B5EF4-FFF2-40B4-BE49-F238E27FC236}">
              <a16:creationId xmlns:a16="http://schemas.microsoft.com/office/drawing/2014/main" id="{A191E261-4F66-4807-9C3B-4E4F1C6CEAC7}"/>
            </a:ext>
          </a:extLst>
        </xdr:cNvPr>
        <xdr:cNvSpPr txBox="1">
          <a:spLocks noChangeArrowheads="1"/>
        </xdr:cNvSpPr>
      </xdr:nvSpPr>
      <xdr:spPr bwMode="auto">
        <a:xfrm>
          <a:off x="137159" y="220980"/>
          <a:ext cx="2491741" cy="1028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fr-FR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REPUBLIQUE TUNISIENNE</a:t>
          </a:r>
        </a:p>
        <a:p>
          <a:pPr algn="ctr" rtl="0">
            <a:defRPr sz="1000"/>
          </a:pPr>
          <a:endParaRPr lang="fr-FR" sz="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 eaLnBrk="1" fontAlgn="auto" latinLnBrk="0" hangingPunct="1"/>
          <a:r>
            <a:rPr lang="fr-FR" sz="1100" b="1" i="0">
              <a:latin typeface="+mn-lt"/>
              <a:ea typeface="+mn-ea"/>
              <a:cs typeface="+mn-cs"/>
            </a:rPr>
            <a:t>  </a:t>
          </a:r>
          <a:r>
            <a:rPr lang="fr-FR" sz="800" b="1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MINISTÈRE DU DÉVELOPPEMENT DE L'INVESTISSEMENT ET DE LA COOPÉRATION INTERNATIONAL</a:t>
          </a:r>
        </a:p>
        <a:p>
          <a:pPr algn="ctr" rtl="0" eaLnBrk="1" fontAlgn="auto" latinLnBrk="0" hangingPunct="1"/>
          <a:endParaRPr lang="fr-FR" sz="800" b="1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algn="ctr" rtl="0">
            <a:defRPr sz="1000"/>
          </a:pPr>
          <a:r>
            <a:rPr lang="fr-FR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INSTITUT NATIONAL DE LA STATISTIQUE</a:t>
          </a:r>
        </a:p>
        <a:p>
          <a:pPr algn="ctr" rtl="0">
            <a:defRPr sz="1000"/>
          </a:pPr>
          <a:r>
            <a:rPr lang="fr-FR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20/53/02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topLeftCell="A4" workbookViewId="0">
      <selection activeCell="E22" sqref="E22"/>
    </sheetView>
  </sheetViews>
  <sheetFormatPr baseColWidth="10" defaultColWidth="8.88671875" defaultRowHeight="14.4" x14ac:dyDescent="0.3"/>
  <cols>
    <col min="1" max="1" width="31.33203125" customWidth="1"/>
    <col min="2" max="6" width="11.44140625" customWidth="1"/>
  </cols>
  <sheetData>
    <row r="1" spans="1:6" x14ac:dyDescent="0.3">
      <c r="A1" s="59" t="s">
        <v>5</v>
      </c>
      <c r="B1" s="59"/>
      <c r="C1" s="59"/>
      <c r="D1" s="59"/>
      <c r="E1" s="59"/>
      <c r="F1" s="59"/>
    </row>
    <row r="2" spans="1:6" x14ac:dyDescent="0.3">
      <c r="A2" s="59"/>
      <c r="B2" s="59"/>
      <c r="C2" s="59"/>
      <c r="D2" s="59"/>
      <c r="E2" s="59"/>
      <c r="F2" s="59"/>
    </row>
    <row r="3" spans="1:6" x14ac:dyDescent="0.3">
      <c r="A3" s="59"/>
      <c r="B3" s="59"/>
      <c r="C3" s="59"/>
      <c r="D3" s="59"/>
      <c r="E3" s="59"/>
      <c r="F3" s="59"/>
    </row>
    <row r="4" spans="1:6" x14ac:dyDescent="0.3">
      <c r="A4" s="59"/>
      <c r="B4" s="59"/>
      <c r="C4" s="59"/>
      <c r="D4" s="59"/>
      <c r="E4" s="59"/>
      <c r="F4" s="59"/>
    </row>
    <row r="5" spans="1:6" x14ac:dyDescent="0.3">
      <c r="A5" s="59"/>
      <c r="B5" s="59"/>
      <c r="C5" s="59"/>
      <c r="D5" s="59"/>
      <c r="E5" s="59"/>
      <c r="F5" s="59"/>
    </row>
    <row r="6" spans="1:6" x14ac:dyDescent="0.3">
      <c r="A6" s="59"/>
      <c r="B6" s="59"/>
      <c r="C6" s="59"/>
      <c r="D6" s="59"/>
      <c r="E6" s="59"/>
      <c r="F6" s="59"/>
    </row>
    <row r="7" spans="1:6" x14ac:dyDescent="0.3">
      <c r="A7" s="59"/>
      <c r="B7" s="59"/>
      <c r="C7" s="59"/>
      <c r="D7" s="59"/>
      <c r="E7" s="59"/>
      <c r="F7" s="59"/>
    </row>
    <row r="8" spans="1:6" ht="16.8" x14ac:dyDescent="0.3">
      <c r="A8" s="59"/>
      <c r="B8" s="59"/>
      <c r="C8" s="59"/>
      <c r="D8" s="59"/>
      <c r="E8" s="60"/>
      <c r="F8" s="59"/>
    </row>
    <row r="9" spans="1:6" ht="16.8" x14ac:dyDescent="0.3">
      <c r="A9" s="59"/>
      <c r="B9" s="59"/>
      <c r="C9" s="59"/>
      <c r="D9" s="59"/>
      <c r="E9" s="60"/>
      <c r="F9" s="59"/>
    </row>
    <row r="10" spans="1:6" ht="15.6" x14ac:dyDescent="0.3">
      <c r="A10" s="61" t="s">
        <v>41</v>
      </c>
      <c r="B10" s="61"/>
      <c r="C10" s="61"/>
      <c r="D10" s="62"/>
      <c r="E10" s="62"/>
      <c r="F10" s="62"/>
    </row>
    <row r="11" spans="1:6" ht="17.399999999999999" x14ac:dyDescent="0.3">
      <c r="A11" s="63" t="s">
        <v>42</v>
      </c>
      <c r="B11" s="64"/>
      <c r="C11" s="65"/>
      <c r="D11" s="66"/>
      <c r="E11" s="67"/>
      <c r="F11" s="66"/>
    </row>
    <row r="12" spans="1:6" ht="10.8" customHeight="1" thickBot="1" x14ac:dyDescent="0.35">
      <c r="A12" s="63"/>
      <c r="B12" s="63"/>
      <c r="C12" s="63"/>
      <c r="D12" s="66"/>
      <c r="E12" s="60"/>
      <c r="F12" s="66"/>
    </row>
    <row r="13" spans="1:6" ht="16.2" thickBot="1" x14ac:dyDescent="0.35">
      <c r="A13" s="173" t="s">
        <v>65</v>
      </c>
      <c r="B13" s="174"/>
      <c r="C13" s="174"/>
      <c r="D13" s="174"/>
      <c r="E13" s="174"/>
      <c r="F13" s="175"/>
    </row>
    <row r="14" spans="1:6" ht="16.8" x14ac:dyDescent="0.3">
      <c r="A14" s="68"/>
      <c r="B14" s="68"/>
      <c r="C14" s="68"/>
      <c r="D14" s="69"/>
      <c r="E14" s="60"/>
      <c r="F14" s="69"/>
    </row>
    <row r="15" spans="1:6" x14ac:dyDescent="0.3">
      <c r="A15" s="70" t="s">
        <v>43</v>
      </c>
      <c r="B15" s="71"/>
      <c r="C15" s="71"/>
      <c r="D15" s="66"/>
      <c r="E15" s="66"/>
      <c r="F15" s="66"/>
    </row>
    <row r="16" spans="1:6" x14ac:dyDescent="0.3">
      <c r="A16" s="72"/>
      <c r="B16" s="72"/>
      <c r="C16" s="72"/>
      <c r="D16" s="72"/>
      <c r="E16" s="72"/>
      <c r="F16" s="72"/>
    </row>
    <row r="17" spans="1:6" x14ac:dyDescent="0.3">
      <c r="A17" s="73" t="s">
        <v>44</v>
      </c>
      <c r="B17" s="72"/>
      <c r="C17" s="72"/>
      <c r="D17" s="72"/>
      <c r="E17" s="72"/>
      <c r="F17" s="72"/>
    </row>
    <row r="18" spans="1:6" ht="15" thickBot="1" x14ac:dyDescent="0.35">
      <c r="A18" s="74"/>
      <c r="B18" s="72"/>
      <c r="C18" s="72"/>
      <c r="D18" s="72"/>
      <c r="E18" s="72"/>
      <c r="F18" s="72"/>
    </row>
    <row r="19" spans="1:6" ht="15.6" thickTop="1" thickBot="1" x14ac:dyDescent="0.35">
      <c r="A19" s="75"/>
      <c r="B19" s="76" t="s">
        <v>45</v>
      </c>
      <c r="C19" s="76"/>
      <c r="D19" s="77"/>
      <c r="E19" s="76" t="s">
        <v>46</v>
      </c>
      <c r="F19" s="76"/>
    </row>
    <row r="20" spans="1:6" ht="15" thickTop="1" x14ac:dyDescent="0.3">
      <c r="A20" s="72"/>
      <c r="B20" s="78" t="s">
        <v>62</v>
      </c>
      <c r="C20" s="78" t="s">
        <v>63</v>
      </c>
      <c r="D20" s="78" t="s">
        <v>64</v>
      </c>
      <c r="E20" s="79" t="s">
        <v>47</v>
      </c>
      <c r="F20" s="79" t="s">
        <v>48</v>
      </c>
    </row>
    <row r="21" spans="1:6" x14ac:dyDescent="0.3">
      <c r="A21" s="74" t="s">
        <v>49</v>
      </c>
      <c r="B21" s="80">
        <f>B37+B45</f>
        <v>19590.188000000002</v>
      </c>
      <c r="C21" s="80">
        <f t="shared" ref="C21:D22" si="0">C37+C45</f>
        <v>14921.376999999999</v>
      </c>
      <c r="D21" s="80">
        <f t="shared" si="0"/>
        <v>18610.463</v>
      </c>
      <c r="E21" s="81">
        <f>C21/B21-1</f>
        <v>-0.23832395074513846</v>
      </c>
      <c r="F21" s="81">
        <f>D21/C21-1</f>
        <v>0.24723495693460462</v>
      </c>
    </row>
    <row r="22" spans="1:6" x14ac:dyDescent="0.3">
      <c r="A22" s="74" t="s">
        <v>23</v>
      </c>
      <c r="B22" s="80">
        <f>B38+B46</f>
        <v>27718.035000000003</v>
      </c>
      <c r="C22" s="80">
        <f t="shared" si="0"/>
        <v>21021.258999999998</v>
      </c>
      <c r="D22" s="80">
        <f t="shared" si="0"/>
        <v>24551.609</v>
      </c>
      <c r="E22" s="81">
        <f>C22/B22-1</f>
        <v>-0.24160356244589509</v>
      </c>
      <c r="F22" s="81">
        <f>D22/C22-1</f>
        <v>0.16794189158698836</v>
      </c>
    </row>
    <row r="23" spans="1:6" x14ac:dyDescent="0.3">
      <c r="A23" s="74"/>
      <c r="B23" s="72"/>
      <c r="C23" s="72"/>
      <c r="D23" s="72"/>
      <c r="E23" s="72"/>
      <c r="F23" s="72"/>
    </row>
    <row r="24" spans="1:6" x14ac:dyDescent="0.3">
      <c r="A24" s="74" t="s">
        <v>50</v>
      </c>
      <c r="B24" s="82">
        <f>B21-B22</f>
        <v>-8127.8470000000016</v>
      </c>
      <c r="C24" s="82">
        <f t="shared" ref="C24:D24" si="1">C21-C22</f>
        <v>-6099.8819999999996</v>
      </c>
      <c r="D24" s="82">
        <f t="shared" si="1"/>
        <v>-5941.1460000000006</v>
      </c>
      <c r="E24" s="83"/>
      <c r="F24" s="83"/>
    </row>
    <row r="25" spans="1:6" x14ac:dyDescent="0.3">
      <c r="A25" s="74" t="s">
        <v>51</v>
      </c>
      <c r="B25" s="84">
        <f>B21/B22</f>
        <v>0.70676683971284393</v>
      </c>
      <c r="C25" s="84">
        <f t="shared" ref="C25:D25" si="2">C21/C22</f>
        <v>0.70982318423458846</v>
      </c>
      <c r="D25" s="84">
        <f t="shared" si="2"/>
        <v>0.7580139859672741</v>
      </c>
      <c r="E25" s="83"/>
      <c r="F25" s="83"/>
    </row>
    <row r="26" spans="1:6" x14ac:dyDescent="0.3">
      <c r="A26" s="74"/>
      <c r="B26" s="72"/>
      <c r="C26" s="72"/>
      <c r="D26" s="72"/>
      <c r="E26" s="72"/>
      <c r="F26" s="72"/>
    </row>
    <row r="27" spans="1:6" x14ac:dyDescent="0.3">
      <c r="A27" s="85"/>
      <c r="B27" s="86"/>
      <c r="C27" s="86"/>
      <c r="D27" s="86"/>
      <c r="E27" s="86"/>
      <c r="F27" s="86"/>
    </row>
    <row r="28" spans="1:6" x14ac:dyDescent="0.3">
      <c r="A28" s="85"/>
      <c r="B28" s="86"/>
      <c r="C28" s="86"/>
      <c r="D28" s="86"/>
      <c r="E28" s="86"/>
      <c r="F28" s="86"/>
    </row>
    <row r="29" spans="1:6" x14ac:dyDescent="0.3">
      <c r="A29" s="74"/>
      <c r="B29" s="72"/>
      <c r="C29" s="72"/>
      <c r="D29" s="72"/>
      <c r="E29" s="72"/>
      <c r="F29" s="72"/>
    </row>
    <row r="30" spans="1:6" x14ac:dyDescent="0.3">
      <c r="A30" s="70" t="s">
        <v>52</v>
      </c>
      <c r="B30" s="66"/>
      <c r="C30" s="66"/>
      <c r="D30" s="66"/>
      <c r="E30" s="66"/>
      <c r="F30" s="66"/>
    </row>
    <row r="31" spans="1:6" ht="15" thickBot="1" x14ac:dyDescent="0.35">
      <c r="A31" s="74"/>
      <c r="B31" s="72"/>
      <c r="C31" s="72"/>
      <c r="D31" s="72"/>
      <c r="E31" s="72"/>
      <c r="F31" s="72"/>
    </row>
    <row r="32" spans="1:6" ht="15.6" thickTop="1" thickBot="1" x14ac:dyDescent="0.35">
      <c r="A32" s="75"/>
      <c r="B32" s="76" t="s">
        <v>45</v>
      </c>
      <c r="C32" s="76"/>
      <c r="D32" s="76"/>
      <c r="E32" s="76" t="s">
        <v>46</v>
      </c>
      <c r="F32" s="76"/>
    </row>
    <row r="33" spans="1:6" ht="15" thickTop="1" x14ac:dyDescent="0.3">
      <c r="A33" s="72"/>
      <c r="B33" s="78" t="s">
        <v>62</v>
      </c>
      <c r="C33" s="78" t="s">
        <v>63</v>
      </c>
      <c r="D33" s="78" t="s">
        <v>64</v>
      </c>
      <c r="E33" s="79" t="s">
        <v>47</v>
      </c>
      <c r="F33" s="79" t="s">
        <v>48</v>
      </c>
    </row>
    <row r="34" spans="1:6" x14ac:dyDescent="0.3">
      <c r="A34" s="72"/>
      <c r="B34" s="59"/>
      <c r="C34" s="72"/>
      <c r="D34" s="72"/>
      <c r="E34" s="72"/>
      <c r="F34" s="72"/>
    </row>
    <row r="35" spans="1:6" x14ac:dyDescent="0.3">
      <c r="A35" s="73" t="s">
        <v>53</v>
      </c>
      <c r="B35" s="59"/>
      <c r="C35" s="87"/>
      <c r="D35" s="72"/>
      <c r="E35" s="72"/>
      <c r="F35" s="72"/>
    </row>
    <row r="36" spans="1:6" x14ac:dyDescent="0.3">
      <c r="A36" s="72"/>
      <c r="B36" s="59"/>
      <c r="C36" s="72"/>
      <c r="D36" s="72"/>
      <c r="E36" s="72"/>
      <c r="F36" s="72"/>
    </row>
    <row r="37" spans="1:6" x14ac:dyDescent="0.3">
      <c r="A37" s="74" t="s">
        <v>49</v>
      </c>
      <c r="B37" s="80">
        <v>5019.8869999999997</v>
      </c>
      <c r="C37" s="80">
        <v>4895.8279999999995</v>
      </c>
      <c r="D37" s="80">
        <v>4936.91</v>
      </c>
      <c r="E37" s="81">
        <f>C37/B37-1</f>
        <v>-2.4713504507173245E-2</v>
      </c>
      <c r="F37" s="81">
        <f>D37/C37-1</f>
        <v>8.3912261623571016E-3</v>
      </c>
    </row>
    <row r="38" spans="1:6" x14ac:dyDescent="0.3">
      <c r="A38" s="74" t="s">
        <v>23</v>
      </c>
      <c r="B38" s="80">
        <v>18544.45</v>
      </c>
      <c r="C38" s="80">
        <v>14397.117999999999</v>
      </c>
      <c r="D38" s="80">
        <v>16158.621000000001</v>
      </c>
      <c r="E38" s="81">
        <f>C38/B38-1</f>
        <v>-0.22364276104171343</v>
      </c>
      <c r="F38" s="81">
        <f>D38/C38-1</f>
        <v>0.12235108443231502</v>
      </c>
    </row>
    <row r="39" spans="1:6" x14ac:dyDescent="0.3">
      <c r="A39" s="74"/>
      <c r="B39" s="59"/>
      <c r="C39" s="72"/>
      <c r="D39" s="72"/>
      <c r="E39" s="72"/>
      <c r="F39" s="72"/>
    </row>
    <row r="40" spans="1:6" x14ac:dyDescent="0.3">
      <c r="A40" s="74" t="s">
        <v>50</v>
      </c>
      <c r="B40" s="82">
        <f>B37-B38</f>
        <v>-13524.563000000002</v>
      </c>
      <c r="C40" s="82">
        <f t="shared" ref="C40:D40" si="3">C37-C38</f>
        <v>-9501.2899999999991</v>
      </c>
      <c r="D40" s="82">
        <f t="shared" si="3"/>
        <v>-11221.711000000001</v>
      </c>
      <c r="E40" s="88"/>
      <c r="F40" s="89"/>
    </row>
    <row r="41" spans="1:6" x14ac:dyDescent="0.3">
      <c r="A41" s="74" t="s">
        <v>51</v>
      </c>
      <c r="B41" s="84">
        <f>B37/B38</f>
        <v>0.27069484400993288</v>
      </c>
      <c r="C41" s="84">
        <f t="shared" ref="C41:D41" si="4">C37/C38</f>
        <v>0.34005611400837304</v>
      </c>
      <c r="D41" s="84">
        <f t="shared" si="4"/>
        <v>0.30552792840428644</v>
      </c>
      <c r="E41" s="89"/>
      <c r="F41" s="89"/>
    </row>
    <row r="42" spans="1:6" x14ac:dyDescent="0.3">
      <c r="A42" s="72"/>
      <c r="B42" s="59"/>
      <c r="C42" s="72"/>
      <c r="D42" s="72"/>
      <c r="E42" s="72"/>
      <c r="F42" s="72"/>
    </row>
    <row r="43" spans="1:6" x14ac:dyDescent="0.3">
      <c r="A43" s="73" t="s">
        <v>54</v>
      </c>
      <c r="B43" s="59"/>
      <c r="C43" s="87"/>
      <c r="D43" s="72"/>
      <c r="E43" s="72"/>
      <c r="F43" s="72"/>
    </row>
    <row r="44" spans="1:6" x14ac:dyDescent="0.3">
      <c r="A44" s="72"/>
      <c r="B44" s="59"/>
      <c r="C44" s="72"/>
      <c r="D44" s="72"/>
      <c r="E44" s="72"/>
      <c r="F44" s="72"/>
    </row>
    <row r="45" spans="1:6" x14ac:dyDescent="0.3">
      <c r="A45" s="74" t="s">
        <v>49</v>
      </c>
      <c r="B45" s="80">
        <v>14570.301000000001</v>
      </c>
      <c r="C45" s="80">
        <v>10025.548999999999</v>
      </c>
      <c r="D45" s="80">
        <v>13673.553</v>
      </c>
      <c r="E45" s="81">
        <f>C45/B45-1</f>
        <v>-0.31191888211506413</v>
      </c>
      <c r="F45" s="81">
        <f>D45/C45-1</f>
        <v>0.36387074662943664</v>
      </c>
    </row>
    <row r="46" spans="1:6" x14ac:dyDescent="0.3">
      <c r="A46" s="74" t="s">
        <v>23</v>
      </c>
      <c r="B46" s="80">
        <v>9173.5850000000009</v>
      </c>
      <c r="C46" s="80">
        <v>6624.1409999999987</v>
      </c>
      <c r="D46" s="80">
        <v>8392.9879999999994</v>
      </c>
      <c r="E46" s="81">
        <f>C46/B46-1</f>
        <v>-0.27791141631107164</v>
      </c>
      <c r="F46" s="81">
        <f>D46/C46-1</f>
        <v>0.2670303968469272</v>
      </c>
    </row>
    <row r="47" spans="1:6" x14ac:dyDescent="0.3">
      <c r="A47" s="74"/>
      <c r="B47" s="90"/>
      <c r="C47" s="72"/>
      <c r="D47" s="72"/>
      <c r="E47" s="72"/>
      <c r="F47" s="72"/>
    </row>
    <row r="48" spans="1:6" x14ac:dyDescent="0.3">
      <c r="A48" s="74" t="s">
        <v>50</v>
      </c>
      <c r="B48" s="82">
        <f>B45-B46</f>
        <v>5396.7160000000003</v>
      </c>
      <c r="C48" s="82">
        <f t="shared" ref="C48:D48" si="5">C45-C46</f>
        <v>3401.4080000000004</v>
      </c>
      <c r="D48" s="82">
        <f t="shared" si="5"/>
        <v>5280.5650000000005</v>
      </c>
      <c r="E48" s="89"/>
      <c r="F48" s="89"/>
    </row>
    <row r="49" spans="1:6" x14ac:dyDescent="0.3">
      <c r="A49" s="74" t="s">
        <v>51</v>
      </c>
      <c r="B49" s="84">
        <f>B45/B46</f>
        <v>1.5882886570517414</v>
      </c>
      <c r="C49" s="84">
        <f t="shared" ref="C49:D49" si="6">C45/C46</f>
        <v>1.5134866543450691</v>
      </c>
      <c r="D49" s="84">
        <f t="shared" si="6"/>
        <v>1.6291638925255225</v>
      </c>
      <c r="E49" s="89"/>
      <c r="F49" s="89"/>
    </row>
    <row r="50" spans="1:6" x14ac:dyDescent="0.3">
      <c r="A50" s="72"/>
      <c r="B50" s="59"/>
      <c r="C50" s="72"/>
      <c r="D50" s="72"/>
      <c r="E50" s="72"/>
      <c r="F50" s="72"/>
    </row>
  </sheetData>
  <mergeCells count="1">
    <mergeCell ref="A13:F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workbookViewId="0">
      <selection activeCell="B56" sqref="B56"/>
    </sheetView>
  </sheetViews>
  <sheetFormatPr baseColWidth="10" defaultColWidth="8.88671875" defaultRowHeight="14.4" x14ac:dyDescent="0.3"/>
  <cols>
    <col min="1" max="1" width="32" customWidth="1"/>
    <col min="2" max="6" width="11.21875" customWidth="1"/>
  </cols>
  <sheetData>
    <row r="1" spans="1:6" x14ac:dyDescent="0.3">
      <c r="A1" s="1"/>
      <c r="B1" s="2"/>
      <c r="C1" s="2"/>
      <c r="D1" s="2"/>
      <c r="E1" s="2"/>
      <c r="F1" s="2"/>
    </row>
    <row r="2" spans="1:6" x14ac:dyDescent="0.3">
      <c r="A2" s="3"/>
      <c r="B2" s="2"/>
      <c r="C2" s="2"/>
      <c r="D2" s="2"/>
      <c r="E2" s="2"/>
      <c r="F2" s="2"/>
    </row>
    <row r="3" spans="1:6" x14ac:dyDescent="0.3">
      <c r="A3" s="4"/>
      <c r="B3" s="2"/>
      <c r="C3" s="2"/>
      <c r="D3" s="2"/>
      <c r="E3" s="2"/>
      <c r="F3" s="2"/>
    </row>
    <row r="4" spans="1:6" x14ac:dyDescent="0.3">
      <c r="A4" s="4"/>
      <c r="B4" s="2"/>
      <c r="C4" s="2"/>
      <c r="D4" s="2"/>
      <c r="E4" s="2"/>
      <c r="F4" s="2"/>
    </row>
    <row r="5" spans="1:6" x14ac:dyDescent="0.3">
      <c r="A5" s="4"/>
      <c r="B5" s="2"/>
      <c r="C5" s="2"/>
      <c r="D5" s="2"/>
      <c r="E5" s="2"/>
      <c r="F5" s="2"/>
    </row>
    <row r="6" spans="1:6" x14ac:dyDescent="0.3">
      <c r="A6" s="1"/>
      <c r="B6" s="2"/>
      <c r="C6" s="2"/>
      <c r="D6" s="2"/>
      <c r="E6" s="2"/>
      <c r="F6" s="2"/>
    </row>
    <row r="7" spans="1:6" x14ac:dyDescent="0.3">
      <c r="A7" s="1"/>
      <c r="B7" s="2"/>
      <c r="C7" s="2"/>
      <c r="D7" s="2"/>
      <c r="E7" s="2"/>
      <c r="F7" s="2"/>
    </row>
    <row r="8" spans="1:6" x14ac:dyDescent="0.3">
      <c r="A8" s="1"/>
      <c r="B8" s="2"/>
      <c r="C8" s="2"/>
      <c r="D8" s="2"/>
      <c r="E8" s="2"/>
      <c r="F8" s="2"/>
    </row>
    <row r="9" spans="1:6" x14ac:dyDescent="0.3">
      <c r="A9" s="1"/>
      <c r="B9" s="2"/>
      <c r="C9" s="2"/>
      <c r="D9" s="2"/>
      <c r="E9" s="2"/>
      <c r="F9" s="2"/>
    </row>
    <row r="10" spans="1:6" ht="17.399999999999999" x14ac:dyDescent="0.3">
      <c r="A10" s="176" t="s">
        <v>0</v>
      </c>
      <c r="B10" s="176"/>
      <c r="C10" s="176"/>
      <c r="D10" s="176"/>
      <c r="E10" s="176"/>
      <c r="F10" s="176"/>
    </row>
    <row r="11" spans="1:6" x14ac:dyDescent="0.3">
      <c r="A11" s="5"/>
      <c r="B11" s="94"/>
      <c r="C11" s="94"/>
      <c r="D11" s="94"/>
      <c r="E11" s="94"/>
    </row>
    <row r="12" spans="1:6" x14ac:dyDescent="0.3">
      <c r="A12" s="93" t="s">
        <v>1</v>
      </c>
      <c r="B12" s="93" t="s">
        <v>55</v>
      </c>
      <c r="C12" s="93" t="s">
        <v>55</v>
      </c>
      <c r="D12" s="93" t="s">
        <v>55</v>
      </c>
      <c r="E12" s="177" t="s">
        <v>2</v>
      </c>
      <c r="F12" s="177"/>
    </row>
    <row r="13" spans="1:6" x14ac:dyDescent="0.3">
      <c r="A13" s="95"/>
      <c r="B13" s="93">
        <v>2019</v>
      </c>
      <c r="C13" s="93">
        <v>2020</v>
      </c>
      <c r="D13" s="93">
        <v>2021</v>
      </c>
      <c r="E13" s="93" t="s">
        <v>3</v>
      </c>
      <c r="F13" s="93" t="s">
        <v>4</v>
      </c>
    </row>
    <row r="14" spans="1:6" x14ac:dyDescent="0.3">
      <c r="A14" s="5"/>
      <c r="B14" s="5"/>
      <c r="C14" s="5"/>
      <c r="D14" s="5"/>
      <c r="E14" s="5"/>
    </row>
    <row r="15" spans="1:6" x14ac:dyDescent="0.3">
      <c r="A15" s="6" t="s">
        <v>6</v>
      </c>
      <c r="B15" s="5"/>
      <c r="C15" s="5"/>
      <c r="D15" s="5"/>
      <c r="E15" s="5"/>
    </row>
    <row r="16" spans="1:6" x14ac:dyDescent="0.3">
      <c r="A16" s="9" t="s">
        <v>7</v>
      </c>
      <c r="B16" s="7">
        <f>2120.094</f>
        <v>2120.0940000000001</v>
      </c>
      <c r="C16" s="7">
        <f>2289.644</f>
        <v>2289.6439999999998</v>
      </c>
      <c r="D16" s="7">
        <f>2086.689+0.534</f>
        <v>2087.223</v>
      </c>
      <c r="E16" s="8">
        <v>7.9972869127500817E-2</v>
      </c>
      <c r="F16" s="8">
        <v>-8.8640417462277951E-2</v>
      </c>
    </row>
    <row r="17" spans="1:6" x14ac:dyDescent="0.3">
      <c r="A17" s="9" t="s">
        <v>8</v>
      </c>
      <c r="B17" s="7">
        <f>2328.645+325.3+21.868</f>
        <v>2675.8130000000001</v>
      </c>
      <c r="C17" s="7">
        <f>2034.626+426.6</f>
        <v>2461.2260000000001</v>
      </c>
      <c r="D17" s="7">
        <f>2736.975+38.5</f>
        <v>2775.4749999999999</v>
      </c>
      <c r="E17" s="8">
        <v>-8.0195065948180974E-2</v>
      </c>
      <c r="F17" s="8">
        <v>0.12767986361268724</v>
      </c>
    </row>
    <row r="18" spans="1:6" x14ac:dyDescent="0.3">
      <c r="A18" s="5"/>
      <c r="B18" s="5"/>
      <c r="C18" s="5"/>
      <c r="D18" s="5"/>
      <c r="E18" s="5"/>
      <c r="F18" s="5"/>
    </row>
    <row r="19" spans="1:6" x14ac:dyDescent="0.3">
      <c r="A19" s="9" t="s">
        <v>9</v>
      </c>
      <c r="B19" s="7">
        <f>+B16-B17</f>
        <v>-555.71900000000005</v>
      </c>
      <c r="C19" s="7">
        <f>+C16-C17</f>
        <v>-171.58200000000033</v>
      </c>
      <c r="D19" s="7">
        <f>+D16-D17</f>
        <v>-688.25199999999995</v>
      </c>
      <c r="E19" s="5"/>
      <c r="F19" s="5"/>
    </row>
    <row r="20" spans="1:6" x14ac:dyDescent="0.3">
      <c r="A20" s="9" t="s">
        <v>10</v>
      </c>
      <c r="B20" s="8">
        <f>+B16/B17</f>
        <v>0.79231769933100704</v>
      </c>
      <c r="C20" s="8">
        <f>+C16/C17</f>
        <v>0.93028596317445034</v>
      </c>
      <c r="D20" s="8">
        <f>+D16/D17</f>
        <v>0.7520237076536449</v>
      </c>
      <c r="E20" s="5"/>
      <c r="F20" s="5"/>
    </row>
    <row r="21" spans="1:6" x14ac:dyDescent="0.3">
      <c r="A21" s="5"/>
      <c r="B21" s="5"/>
      <c r="C21" s="5"/>
      <c r="D21" s="5"/>
      <c r="E21" s="5"/>
      <c r="F21" s="5"/>
    </row>
    <row r="22" spans="1:6" x14ac:dyDescent="0.3">
      <c r="A22" s="6" t="s">
        <v>11</v>
      </c>
      <c r="B22" s="5"/>
      <c r="C22" s="5"/>
      <c r="D22" s="5"/>
      <c r="E22" s="5"/>
      <c r="F22" s="5"/>
    </row>
    <row r="23" spans="1:6" x14ac:dyDescent="0.3">
      <c r="A23" s="9" t="s">
        <v>7</v>
      </c>
      <c r="B23" s="7">
        <f>151.834+227.61+5577.186</f>
        <v>5956.63</v>
      </c>
      <c r="C23" s="7">
        <f>147.757+177.469+3769.468</f>
        <v>4094.694</v>
      </c>
      <c r="D23" s="7">
        <f>217.708+351.046+5841.616</f>
        <v>6410.37</v>
      </c>
      <c r="E23" s="8">
        <v>-0.3125821143834685</v>
      </c>
      <c r="F23" s="8">
        <v>0.56553090414082219</v>
      </c>
    </row>
    <row r="24" spans="1:6" x14ac:dyDescent="0.3">
      <c r="A24" s="9" t="s">
        <v>8</v>
      </c>
      <c r="B24" s="7">
        <f>459.011+246.808+8077.424</f>
        <v>8783.2430000000004</v>
      </c>
      <c r="C24" s="7">
        <f>441.718+151.203+6071.695</f>
        <v>6664.616</v>
      </c>
      <c r="D24" s="7">
        <f>461.853+211.047+7825.874</f>
        <v>8498.7739999999994</v>
      </c>
      <c r="E24" s="8">
        <v>-0.24121238590347555</v>
      </c>
      <c r="F24" s="8">
        <v>0.27520835408971789</v>
      </c>
    </row>
    <row r="25" spans="1:6" x14ac:dyDescent="0.3">
      <c r="A25" s="96"/>
      <c r="B25" s="178"/>
      <c r="C25" s="178"/>
      <c r="D25" s="171"/>
      <c r="E25" s="5"/>
      <c r="F25" s="5"/>
    </row>
    <row r="26" spans="1:6" x14ac:dyDescent="0.3">
      <c r="A26" s="9" t="s">
        <v>9</v>
      </c>
      <c r="B26" s="7">
        <f>+B23-B24</f>
        <v>-2826.6130000000003</v>
      </c>
      <c r="C26" s="7">
        <f>+C23-C24</f>
        <v>-2569.922</v>
      </c>
      <c r="D26" s="7">
        <f>+D23-D24</f>
        <v>-2088.4039999999995</v>
      </c>
      <c r="E26" s="5"/>
      <c r="F26" s="5"/>
    </row>
    <row r="27" spans="1:6" x14ac:dyDescent="0.3">
      <c r="A27" s="9" t="s">
        <v>10</v>
      </c>
      <c r="B27" s="8">
        <f>+B23/B24</f>
        <v>0.67818116839076403</v>
      </c>
      <c r="C27" s="8">
        <f>+C23/C24</f>
        <v>0.61439308731365772</v>
      </c>
      <c r="D27" s="8">
        <f>+D23/D24</f>
        <v>0.75426996882138531</v>
      </c>
      <c r="E27" s="5"/>
      <c r="F27" s="5"/>
    </row>
    <row r="28" spans="1:6" x14ac:dyDescent="0.3">
      <c r="A28" s="5"/>
      <c r="B28" s="5"/>
      <c r="C28" s="5"/>
      <c r="D28" s="5"/>
      <c r="E28" s="5"/>
      <c r="F28" s="5"/>
    </row>
    <row r="29" spans="1:6" x14ac:dyDescent="0.3">
      <c r="A29" s="6" t="s">
        <v>12</v>
      </c>
      <c r="B29" s="5"/>
      <c r="C29" s="5"/>
      <c r="D29" s="5"/>
      <c r="E29" s="5"/>
      <c r="F29" s="5"/>
    </row>
    <row r="30" spans="1:6" x14ac:dyDescent="0.3">
      <c r="A30" s="9" t="s">
        <v>7</v>
      </c>
      <c r="B30" s="7">
        <f>13.524+3858.491</f>
        <v>3872.0149999999999</v>
      </c>
      <c r="C30" s="7">
        <f>4.933+2918.729</f>
        <v>2923.6619999999998</v>
      </c>
      <c r="D30" s="7">
        <f>6.705+3478.041</f>
        <v>3484.7460000000001</v>
      </c>
      <c r="E30" s="8">
        <v>-0.24492492926809428</v>
      </c>
      <c r="F30" s="8">
        <v>0.19191137689650867</v>
      </c>
    </row>
    <row r="31" spans="1:6" x14ac:dyDescent="0.3">
      <c r="A31" s="9" t="s">
        <v>8</v>
      </c>
      <c r="B31" s="7">
        <f>58.906+5583.363</f>
        <v>5642.2690000000002</v>
      </c>
      <c r="C31" s="7">
        <f>47.983+3830.781</f>
        <v>3878.7640000000001</v>
      </c>
      <c r="D31" s="7">
        <f>45.006+4500.483</f>
        <v>4545.4890000000005</v>
      </c>
      <c r="E31" s="8">
        <v>-0.31255245008701288</v>
      </c>
      <c r="F31" s="8">
        <v>0.17189109726706764</v>
      </c>
    </row>
    <row r="32" spans="1:6" x14ac:dyDescent="0.3">
      <c r="A32" s="96"/>
      <c r="B32" s="178"/>
      <c r="C32" s="178"/>
      <c r="D32" s="178"/>
      <c r="E32" s="5"/>
      <c r="F32" s="5"/>
    </row>
    <row r="33" spans="1:6" x14ac:dyDescent="0.3">
      <c r="A33" s="9" t="s">
        <v>9</v>
      </c>
      <c r="B33" s="7">
        <f>+B30-B31</f>
        <v>-1770.2540000000004</v>
      </c>
      <c r="C33" s="7">
        <f>+C30-C31</f>
        <v>-955.10200000000032</v>
      </c>
      <c r="D33" s="7">
        <f>+D30-D31</f>
        <v>-1060.7430000000004</v>
      </c>
      <c r="E33" s="5"/>
      <c r="F33" s="5"/>
    </row>
    <row r="34" spans="1:6" x14ac:dyDescent="0.3">
      <c r="A34" s="9" t="s">
        <v>10</v>
      </c>
      <c r="B34" s="8">
        <f>+B30/B31</f>
        <v>0.6862513999243921</v>
      </c>
      <c r="C34" s="8">
        <f>+C30/C31</f>
        <v>0.75376124971769354</v>
      </c>
      <c r="D34" s="8">
        <f>+D30/D31</f>
        <v>0.76663830888161866</v>
      </c>
      <c r="E34" s="5"/>
      <c r="F34" s="5"/>
    </row>
    <row r="35" spans="1:6" x14ac:dyDescent="0.3">
      <c r="A35" s="6"/>
      <c r="B35" s="5"/>
      <c r="C35" s="5"/>
      <c r="D35" s="5"/>
      <c r="E35" s="5"/>
      <c r="F35" s="5"/>
    </row>
    <row r="36" spans="1:6" x14ac:dyDescent="0.3">
      <c r="A36" s="6" t="s">
        <v>13</v>
      </c>
      <c r="B36" s="5"/>
      <c r="C36" s="5"/>
      <c r="D36" s="5"/>
      <c r="E36" s="5"/>
      <c r="F36" s="5"/>
    </row>
    <row r="37" spans="1:6" x14ac:dyDescent="0.3">
      <c r="A37" s="9" t="s">
        <v>7</v>
      </c>
      <c r="B37" s="7">
        <f>6541.006</f>
        <v>6541.0060000000003</v>
      </c>
      <c r="C37" s="7">
        <f>4438.271</f>
        <v>4438.2709999999997</v>
      </c>
      <c r="D37" s="7">
        <f>5675.819</f>
        <v>5675.8190000000004</v>
      </c>
      <c r="E37" s="8">
        <v>-0.3214696638406998</v>
      </c>
      <c r="F37" s="8">
        <v>0.27883560963267018</v>
      </c>
    </row>
    <row r="38" spans="1:6" x14ac:dyDescent="0.3">
      <c r="A38" s="9" t="s">
        <v>8</v>
      </c>
      <c r="B38" s="7">
        <v>6383.6949999999997</v>
      </c>
      <c r="C38" s="7">
        <v>4847.6689999999999</v>
      </c>
      <c r="D38" s="7">
        <f>5952.246</f>
        <v>5952.2460000000001</v>
      </c>
      <c r="E38" s="8">
        <v>-0.24061707208756056</v>
      </c>
      <c r="F38" s="8">
        <v>0.22785734752104572</v>
      </c>
    </row>
    <row r="39" spans="1:6" x14ac:dyDescent="0.3">
      <c r="A39" s="96"/>
      <c r="B39" s="5"/>
      <c r="C39" s="5"/>
      <c r="D39" s="5"/>
      <c r="E39" s="5"/>
      <c r="F39" s="5"/>
    </row>
    <row r="40" spans="1:6" x14ac:dyDescent="0.3">
      <c r="A40" s="9" t="s">
        <v>9</v>
      </c>
      <c r="B40" s="7">
        <f>+B37-B38</f>
        <v>157.3110000000006</v>
      </c>
      <c r="C40" s="7">
        <f>+C37-C38</f>
        <v>-409.39800000000014</v>
      </c>
      <c r="D40" s="7">
        <f>+D37-D38</f>
        <v>-276.42699999999968</v>
      </c>
      <c r="E40" s="5"/>
      <c r="F40" s="5"/>
    </row>
    <row r="41" spans="1:6" x14ac:dyDescent="0.3">
      <c r="A41" s="9" t="s">
        <v>10</v>
      </c>
      <c r="B41" s="8">
        <f>+B37/B38</f>
        <v>1.0246426246867999</v>
      </c>
      <c r="C41" s="8">
        <f>+C37/C38</f>
        <v>0.91554745177527586</v>
      </c>
      <c r="D41" s="8">
        <f>+D37/D38</f>
        <v>0.95355921109443398</v>
      </c>
      <c r="E41" s="5"/>
      <c r="F41" s="5"/>
    </row>
    <row r="42" spans="1:6" x14ac:dyDescent="0.3">
      <c r="A42" s="5"/>
      <c r="B42" s="5"/>
      <c r="C42" s="5"/>
      <c r="D42" s="5"/>
      <c r="E42" s="5"/>
      <c r="F42" s="5"/>
    </row>
    <row r="43" spans="1:6" x14ac:dyDescent="0.3">
      <c r="A43" s="6" t="s">
        <v>14</v>
      </c>
      <c r="B43" s="5"/>
      <c r="C43" s="5"/>
      <c r="D43" s="5"/>
      <c r="E43" s="5"/>
      <c r="F43" s="5"/>
    </row>
    <row r="44" spans="1:6" x14ac:dyDescent="0.3">
      <c r="A44" s="9" t="s">
        <v>7</v>
      </c>
      <c r="B44" s="7">
        <f>1100.439</f>
        <v>1100.4390000000001</v>
      </c>
      <c r="C44" s="7">
        <v>1175.1030000000001</v>
      </c>
      <c r="D44" s="7">
        <f>952.301</f>
        <v>952.30100000000004</v>
      </c>
      <c r="E44" s="8">
        <v>6.7849285603291037E-2</v>
      </c>
      <c r="F44" s="8">
        <v>-0.18960210296459121</v>
      </c>
    </row>
    <row r="45" spans="1:6" x14ac:dyDescent="0.3">
      <c r="A45" s="9" t="s">
        <v>8</v>
      </c>
      <c r="B45" s="7">
        <v>4233.0129999999999</v>
      </c>
      <c r="C45" s="7">
        <v>3168.9789999999998</v>
      </c>
      <c r="D45" s="7">
        <f>2779.621</f>
        <v>2779.6210000000001</v>
      </c>
      <c r="E45" s="8">
        <v>-0.25136563483268304</v>
      </c>
      <c r="F45" s="8">
        <v>-0.12286544025694073</v>
      </c>
    </row>
    <row r="46" spans="1:6" x14ac:dyDescent="0.3">
      <c r="A46" s="96"/>
      <c r="B46" s="5"/>
      <c r="C46" s="5"/>
      <c r="D46" s="5"/>
      <c r="E46" s="5"/>
      <c r="F46" s="5"/>
    </row>
    <row r="47" spans="1:6" x14ac:dyDescent="0.3">
      <c r="A47" s="9" t="s">
        <v>9</v>
      </c>
      <c r="B47" s="7">
        <f>+B44-B45</f>
        <v>-3132.5739999999996</v>
      </c>
      <c r="C47" s="7">
        <f>+C44-C45</f>
        <v>-1993.8759999999997</v>
      </c>
      <c r="D47" s="7">
        <f>+D44-D45</f>
        <v>-1827.3200000000002</v>
      </c>
      <c r="E47" s="5"/>
      <c r="F47" s="5"/>
    </row>
    <row r="48" spans="1:6" x14ac:dyDescent="0.3">
      <c r="A48" s="9" t="s">
        <v>10</v>
      </c>
      <c r="B48" s="8">
        <f>+B44/B45</f>
        <v>0.25996589190725378</v>
      </c>
      <c r="C48" s="8">
        <f>+C44/C45</f>
        <v>0.37081438532726158</v>
      </c>
      <c r="D48" s="8">
        <f>+D44/D45</f>
        <v>0.34260102366473705</v>
      </c>
      <c r="E48" s="5"/>
      <c r="F48" s="5"/>
    </row>
    <row r="49" spans="1:6" ht="15" thickBot="1" x14ac:dyDescent="0.35">
      <c r="B49" s="5"/>
      <c r="C49" s="5"/>
      <c r="D49" s="5"/>
      <c r="E49" s="5"/>
      <c r="F49" s="5"/>
    </row>
    <row r="50" spans="1:6" x14ac:dyDescent="0.3">
      <c r="A50" s="97" t="s">
        <v>15</v>
      </c>
      <c r="B50" s="10">
        <v>19590.183999999997</v>
      </c>
      <c r="C50" s="10">
        <v>14921.374</v>
      </c>
      <c r="D50" s="10">
        <v>18610.458999999999</v>
      </c>
      <c r="E50" s="11">
        <v>-0.23832394836107706</v>
      </c>
      <c r="F50" s="11">
        <v>0.24723493962419274</v>
      </c>
    </row>
    <row r="51" spans="1:6" x14ac:dyDescent="0.3">
      <c r="A51" s="6" t="s">
        <v>16</v>
      </c>
      <c r="B51" s="12">
        <v>27718.032999999999</v>
      </c>
      <c r="C51" s="12">
        <v>21021.254000000001</v>
      </c>
      <c r="D51" s="12">
        <v>24551.605</v>
      </c>
      <c r="E51" s="13">
        <v>-0.24160368811163471</v>
      </c>
      <c r="F51" s="13">
        <v>0.16794197910362524</v>
      </c>
    </row>
    <row r="52" spans="1:6" x14ac:dyDescent="0.3">
      <c r="A52" s="5"/>
      <c r="B52" s="5"/>
      <c r="C52" s="5"/>
      <c r="D52" s="5"/>
      <c r="E52" s="6"/>
      <c r="F52" s="6"/>
    </row>
    <row r="53" spans="1:6" x14ac:dyDescent="0.3">
      <c r="A53" s="6" t="s">
        <v>17</v>
      </c>
      <c r="B53" s="12">
        <v>-8127.849000000002</v>
      </c>
      <c r="C53" s="12">
        <v>-6099.880000000001</v>
      </c>
      <c r="D53" s="12">
        <v>-5941.1460000000006</v>
      </c>
      <c r="E53" s="13">
        <v>-0.24950869535100867</v>
      </c>
      <c r="F53" s="13">
        <v>-2.6022479130737054E-2</v>
      </c>
    </row>
    <row r="54" spans="1:6" ht="15" thickBot="1" x14ac:dyDescent="0.35">
      <c r="A54" s="14" t="s">
        <v>18</v>
      </c>
      <c r="B54" s="15">
        <v>0.70676674639935666</v>
      </c>
      <c r="C54" s="15">
        <v>0.70982321035652773</v>
      </c>
      <c r="D54" s="15">
        <v>0.75801394654239507</v>
      </c>
      <c r="E54" s="15"/>
      <c r="F54" s="15"/>
    </row>
  </sheetData>
  <mergeCells count="4">
    <mergeCell ref="A10:F10"/>
    <mergeCell ref="E12:F12"/>
    <mergeCell ref="B25:C25"/>
    <mergeCell ref="B32:D3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9"/>
  <sheetViews>
    <sheetView workbookViewId="0">
      <selection activeCell="E63" sqref="E63"/>
    </sheetView>
  </sheetViews>
  <sheetFormatPr baseColWidth="10" defaultColWidth="8.88671875" defaultRowHeight="14.4" x14ac:dyDescent="0.3"/>
  <cols>
    <col min="1" max="1" width="33.88671875" customWidth="1"/>
    <col min="2" max="4" width="10.44140625" customWidth="1"/>
    <col min="5" max="11" width="9.44140625" customWidth="1"/>
  </cols>
  <sheetData>
    <row r="2" spans="1:11" x14ac:dyDescent="0.3">
      <c r="F2" s="16" t="s">
        <v>19</v>
      </c>
    </row>
    <row r="6" spans="1:11" x14ac:dyDescent="0.3">
      <c r="A6" s="17"/>
      <c r="B6" s="17"/>
      <c r="C6" s="17" t="s">
        <v>5</v>
      </c>
      <c r="D6" s="17"/>
      <c r="G6" s="17"/>
      <c r="H6" s="17"/>
      <c r="I6" s="17"/>
      <c r="J6" s="17"/>
    </row>
    <row r="7" spans="1:11" x14ac:dyDescent="0.3">
      <c r="A7" s="17"/>
      <c r="B7" s="17"/>
      <c r="C7" s="17"/>
      <c r="D7" s="17"/>
      <c r="G7" s="17"/>
      <c r="H7" s="17"/>
      <c r="I7" s="17"/>
      <c r="J7" s="17"/>
    </row>
    <row r="8" spans="1:11" ht="15.6" x14ac:dyDescent="0.3">
      <c r="A8" s="18" t="s">
        <v>20</v>
      </c>
      <c r="B8" s="19"/>
      <c r="C8" s="19"/>
      <c r="D8" s="19"/>
      <c r="E8" s="19"/>
      <c r="F8" s="19"/>
      <c r="G8" s="19"/>
      <c r="H8" s="19"/>
      <c r="I8" s="19"/>
      <c r="J8" s="19"/>
    </row>
    <row r="9" spans="1:11" ht="15.6" x14ac:dyDescent="0.3">
      <c r="A9" s="18"/>
      <c r="B9" s="19"/>
      <c r="C9" s="19"/>
      <c r="D9" s="19"/>
      <c r="E9" s="19"/>
      <c r="F9" s="19"/>
      <c r="G9" s="19"/>
      <c r="H9" s="19"/>
      <c r="I9" s="19"/>
      <c r="J9" s="19"/>
    </row>
    <row r="10" spans="1:11" ht="15.6" x14ac:dyDescent="0.3">
      <c r="A10" s="179" t="s">
        <v>56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</row>
    <row r="11" spans="1:11" ht="16.2" thickBot="1" x14ac:dyDescent="0.35">
      <c r="A11" s="98"/>
      <c r="B11" s="20"/>
      <c r="C11" s="20"/>
      <c r="D11" s="20"/>
      <c r="E11" s="20"/>
      <c r="F11" s="20"/>
      <c r="G11" s="99"/>
      <c r="H11" s="99"/>
      <c r="I11" s="99"/>
      <c r="J11" s="20"/>
    </row>
    <row r="12" spans="1:11" ht="15" thickBot="1" x14ac:dyDescent="0.35">
      <c r="A12" s="21" t="s">
        <v>21</v>
      </c>
      <c r="B12" s="22"/>
      <c r="C12" s="23"/>
      <c r="D12" s="24" t="s">
        <v>22</v>
      </c>
      <c r="E12" s="25"/>
      <c r="F12" s="26"/>
      <c r="G12" s="27"/>
      <c r="H12" s="24" t="s">
        <v>23</v>
      </c>
      <c r="I12" s="24"/>
      <c r="J12" s="23"/>
      <c r="K12" s="26"/>
    </row>
    <row r="13" spans="1:11" ht="15" thickBot="1" x14ac:dyDescent="0.35">
      <c r="A13" s="28"/>
      <c r="B13" s="180" t="s">
        <v>24</v>
      </c>
      <c r="C13" s="181"/>
      <c r="D13" s="181"/>
      <c r="E13" s="181" t="s">
        <v>25</v>
      </c>
      <c r="F13" s="182"/>
      <c r="G13" s="180" t="s">
        <v>24</v>
      </c>
      <c r="H13" s="181"/>
      <c r="I13" s="181"/>
      <c r="J13" s="181" t="s">
        <v>25</v>
      </c>
      <c r="K13" s="182"/>
    </row>
    <row r="14" spans="1:11" ht="15" thickBot="1" x14ac:dyDescent="0.35">
      <c r="A14" s="29"/>
      <c r="B14" s="30" t="s">
        <v>57</v>
      </c>
      <c r="C14" s="30" t="s">
        <v>58</v>
      </c>
      <c r="D14" s="30" t="s">
        <v>59</v>
      </c>
      <c r="E14" s="100" t="s">
        <v>3</v>
      </c>
      <c r="F14" s="100" t="s">
        <v>4</v>
      </c>
      <c r="G14" s="30" t="s">
        <v>57</v>
      </c>
      <c r="H14" s="30" t="s">
        <v>58</v>
      </c>
      <c r="I14" s="30" t="s">
        <v>59</v>
      </c>
      <c r="J14" s="100" t="s">
        <v>3</v>
      </c>
      <c r="K14" s="100" t="s">
        <v>4</v>
      </c>
    </row>
    <row r="15" spans="1:11" x14ac:dyDescent="0.3">
      <c r="A15" s="28"/>
      <c r="B15" s="31"/>
      <c r="C15" s="31"/>
      <c r="D15" s="31"/>
      <c r="E15" s="91"/>
      <c r="F15" s="32"/>
      <c r="G15" s="31"/>
      <c r="H15" s="31"/>
      <c r="I15" s="31"/>
      <c r="J15" s="91"/>
      <c r="K15" s="92"/>
    </row>
    <row r="16" spans="1:11" x14ac:dyDescent="0.3">
      <c r="A16" s="33" t="s">
        <v>26</v>
      </c>
      <c r="B16" s="101">
        <v>2319.201</v>
      </c>
      <c r="C16" s="101">
        <v>2471.7190000000001</v>
      </c>
      <c r="D16" s="101">
        <v>2312.8339999999998</v>
      </c>
      <c r="E16" s="102">
        <v>6.5763165848928162E-2</v>
      </c>
      <c r="F16" s="103">
        <v>-6.4281174356793883E-2</v>
      </c>
      <c r="G16" s="101">
        <v>3134.6590000000001</v>
      </c>
      <c r="H16" s="101">
        <v>2938.1529999999998</v>
      </c>
      <c r="I16" s="101">
        <v>3203.6790000000001</v>
      </c>
      <c r="J16" s="102">
        <v>-6.2688158424887785E-2</v>
      </c>
      <c r="K16" s="103">
        <v>9.0371740341636503E-2</v>
      </c>
    </row>
    <row r="17" spans="1:11" x14ac:dyDescent="0.3">
      <c r="A17" s="34" t="s">
        <v>27</v>
      </c>
      <c r="B17" s="104">
        <v>1823.451</v>
      </c>
      <c r="C17" s="104">
        <v>2059.8049999999998</v>
      </c>
      <c r="D17" s="104">
        <v>1850.83</v>
      </c>
      <c r="E17" s="105">
        <v>0.12961905749043973</v>
      </c>
      <c r="F17" s="106">
        <v>-0.10145377839164384</v>
      </c>
      <c r="G17" s="104">
        <v>2894.9970000000003</v>
      </c>
      <c r="H17" s="104">
        <v>2787.7979999999998</v>
      </c>
      <c r="I17" s="104">
        <v>3012.2939999999999</v>
      </c>
      <c r="J17" s="105">
        <v>-3.7029053916118222E-2</v>
      </c>
      <c r="K17" s="106">
        <v>8.0528072693932667E-2</v>
      </c>
    </row>
    <row r="18" spans="1:11" x14ac:dyDescent="0.3">
      <c r="A18" s="34" t="s">
        <v>28</v>
      </c>
      <c r="B18" s="104">
        <v>495.75</v>
      </c>
      <c r="C18" s="104">
        <v>411.91399999999999</v>
      </c>
      <c r="D18" s="104">
        <v>462.00400000000002</v>
      </c>
      <c r="E18" s="105">
        <v>-0.16910943015632882</v>
      </c>
      <c r="F18" s="106">
        <v>0.12160305306447471</v>
      </c>
      <c r="G18" s="104">
        <v>239.66200000000001</v>
      </c>
      <c r="H18" s="104">
        <v>150.35499999999999</v>
      </c>
      <c r="I18" s="104">
        <v>191.38499999999999</v>
      </c>
      <c r="J18" s="105">
        <v>-0.37263729752735109</v>
      </c>
      <c r="K18" s="106">
        <v>0.27288749958431713</v>
      </c>
    </row>
    <row r="19" spans="1:11" x14ac:dyDescent="0.3">
      <c r="A19" s="34"/>
      <c r="B19" s="104"/>
      <c r="C19" s="104"/>
      <c r="D19" s="104"/>
      <c r="E19" s="105"/>
      <c r="F19" s="106"/>
      <c r="G19" s="104"/>
      <c r="H19" s="104"/>
      <c r="I19" s="104"/>
      <c r="J19" s="105"/>
      <c r="K19" s="106"/>
    </row>
    <row r="20" spans="1:11" x14ac:dyDescent="0.3">
      <c r="A20" s="33" t="s">
        <v>29</v>
      </c>
      <c r="B20" s="101">
        <v>1100.4390000000001</v>
      </c>
      <c r="C20" s="101">
        <v>1175.1030000000001</v>
      </c>
      <c r="D20" s="101">
        <v>952.30100000000004</v>
      </c>
      <c r="E20" s="102">
        <v>6.7849285603291037E-2</v>
      </c>
      <c r="F20" s="103">
        <v>-0.18960210296459121</v>
      </c>
      <c r="G20" s="101">
        <v>4233.0129999999999</v>
      </c>
      <c r="H20" s="101">
        <v>3168.9789999999998</v>
      </c>
      <c r="I20" s="101">
        <v>2779.6210000000001</v>
      </c>
      <c r="J20" s="102">
        <v>-0.25136563483268304</v>
      </c>
      <c r="K20" s="103">
        <v>-0.12286544025694073</v>
      </c>
    </row>
    <row r="21" spans="1:11" x14ac:dyDescent="0.3">
      <c r="A21" s="34" t="s">
        <v>27</v>
      </c>
      <c r="B21" s="104">
        <v>1100.4390000000001</v>
      </c>
      <c r="C21" s="104">
        <v>1175.1030000000001</v>
      </c>
      <c r="D21" s="104">
        <v>952.30100000000004</v>
      </c>
      <c r="E21" s="105">
        <v>6.7849285603291037E-2</v>
      </c>
      <c r="F21" s="106">
        <v>-0.18960210296459121</v>
      </c>
      <c r="G21" s="107">
        <v>4233.0129999999999</v>
      </c>
      <c r="H21" s="107">
        <v>3168.9789999999998</v>
      </c>
      <c r="I21" s="107">
        <v>2779.6210000000001</v>
      </c>
      <c r="J21" s="105">
        <v>-0.25136563483268304</v>
      </c>
      <c r="K21" s="106">
        <v>-0.12286544025694073</v>
      </c>
    </row>
    <row r="22" spans="1:11" x14ac:dyDescent="0.3">
      <c r="A22" s="34" t="s">
        <v>28</v>
      </c>
      <c r="B22" s="104">
        <v>0</v>
      </c>
      <c r="C22" s="104">
        <v>0</v>
      </c>
      <c r="D22" s="104">
        <v>0</v>
      </c>
      <c r="E22" s="105"/>
      <c r="F22" s="106"/>
      <c r="G22" s="104">
        <v>0</v>
      </c>
      <c r="H22" s="104">
        <v>0</v>
      </c>
      <c r="I22" s="104">
        <v>0</v>
      </c>
      <c r="J22" s="105"/>
      <c r="K22" s="106"/>
    </row>
    <row r="23" spans="1:11" x14ac:dyDescent="0.3">
      <c r="A23" s="34"/>
      <c r="B23" s="104"/>
      <c r="C23" s="104"/>
      <c r="D23" s="104"/>
      <c r="E23" s="105"/>
      <c r="F23" s="106"/>
      <c r="G23" s="104"/>
      <c r="H23" s="104"/>
      <c r="I23" s="104"/>
      <c r="J23" s="105"/>
      <c r="K23" s="106"/>
    </row>
    <row r="24" spans="1:11" x14ac:dyDescent="0.3">
      <c r="A24" s="33" t="s">
        <v>30</v>
      </c>
      <c r="B24" s="101">
        <v>613.62</v>
      </c>
      <c r="C24" s="101">
        <v>565.48599999999999</v>
      </c>
      <c r="D24" s="101">
        <v>624.86199999999997</v>
      </c>
      <c r="E24" s="102">
        <v>-7.8442684397509885E-2</v>
      </c>
      <c r="F24" s="103">
        <v>0.10499994694828869</v>
      </c>
      <c r="G24" s="101">
        <v>461.64000000000004</v>
      </c>
      <c r="H24" s="101">
        <v>291.36200000000002</v>
      </c>
      <c r="I24" s="101">
        <v>478.334</v>
      </c>
      <c r="J24" s="102">
        <v>-0.3688545186725587</v>
      </c>
      <c r="K24" s="103">
        <v>0.64171717657072636</v>
      </c>
    </row>
    <row r="25" spans="1:11" x14ac:dyDescent="0.3">
      <c r="A25" s="34" t="s">
        <v>27</v>
      </c>
      <c r="B25" s="104">
        <v>613.62</v>
      </c>
      <c r="C25" s="104">
        <v>565.48599999999999</v>
      </c>
      <c r="D25" s="104">
        <v>624.86199999999997</v>
      </c>
      <c r="E25" s="105">
        <v>-7.8442684397509885E-2</v>
      </c>
      <c r="F25" s="106">
        <v>0.10499994694828869</v>
      </c>
      <c r="G25" s="104">
        <v>461.64000000000004</v>
      </c>
      <c r="H25" s="104">
        <v>291.36200000000002</v>
      </c>
      <c r="I25" s="104">
        <v>478.334</v>
      </c>
      <c r="J25" s="105">
        <v>-0.3688545186725587</v>
      </c>
      <c r="K25" s="106">
        <v>0.64171717657072636</v>
      </c>
    </row>
    <row r="26" spans="1:11" x14ac:dyDescent="0.3">
      <c r="A26" s="34" t="s">
        <v>28</v>
      </c>
      <c r="B26" s="104">
        <v>0</v>
      </c>
      <c r="C26" s="104">
        <v>0</v>
      </c>
      <c r="D26" s="104">
        <v>0</v>
      </c>
      <c r="E26" s="105"/>
      <c r="F26" s="106"/>
      <c r="G26" s="104">
        <v>0</v>
      </c>
      <c r="H26" s="104">
        <v>0</v>
      </c>
      <c r="I26" s="104">
        <v>0</v>
      </c>
      <c r="J26" s="105"/>
      <c r="K26" s="106"/>
    </row>
    <row r="27" spans="1:11" x14ac:dyDescent="0.3">
      <c r="A27" s="34"/>
      <c r="B27" s="104"/>
      <c r="C27" s="104"/>
      <c r="D27" s="104"/>
      <c r="E27" s="105"/>
      <c r="F27" s="106"/>
      <c r="G27" s="104"/>
      <c r="H27" s="104"/>
      <c r="I27" s="104"/>
      <c r="J27" s="105"/>
      <c r="K27" s="106"/>
    </row>
    <row r="28" spans="1:11" x14ac:dyDescent="0.3">
      <c r="A28" s="33" t="s">
        <v>31</v>
      </c>
      <c r="B28" s="101">
        <v>4229.8200000000006</v>
      </c>
      <c r="C28" s="101">
        <v>2819.3959999999997</v>
      </c>
      <c r="D28" s="101">
        <v>3656.2939999999999</v>
      </c>
      <c r="E28" s="102">
        <v>-0.33344775900629359</v>
      </c>
      <c r="F28" s="103">
        <v>0.29683591804769538</v>
      </c>
      <c r="G28" s="101">
        <v>3255.8870000000002</v>
      </c>
      <c r="H28" s="101">
        <v>2268.7599999999998</v>
      </c>
      <c r="I28" s="101">
        <v>2804.7589999999996</v>
      </c>
      <c r="J28" s="102">
        <v>-0.30318220503352861</v>
      </c>
      <c r="K28" s="103">
        <v>0.23625196142386143</v>
      </c>
    </row>
    <row r="29" spans="1:11" x14ac:dyDescent="0.3">
      <c r="A29" s="34" t="s">
        <v>27</v>
      </c>
      <c r="B29" s="108">
        <v>104.58500000000001</v>
      </c>
      <c r="C29" s="108">
        <v>75.89</v>
      </c>
      <c r="D29" s="108">
        <v>100.25999999999999</v>
      </c>
      <c r="E29" s="105">
        <v>-0.27437012955968831</v>
      </c>
      <c r="F29" s="106">
        <v>0.32112267755962565</v>
      </c>
      <c r="G29" s="108">
        <v>621.745</v>
      </c>
      <c r="H29" s="108">
        <v>504.81100000000004</v>
      </c>
      <c r="I29" s="108">
        <v>599.10900000000004</v>
      </c>
      <c r="J29" s="105">
        <v>-0.18807388881293774</v>
      </c>
      <c r="K29" s="106">
        <v>0.18679862364330413</v>
      </c>
    </row>
    <row r="30" spans="1:11" x14ac:dyDescent="0.3">
      <c r="A30" s="34" t="s">
        <v>28</v>
      </c>
      <c r="B30" s="108">
        <v>4125.2350000000006</v>
      </c>
      <c r="C30" s="108">
        <v>2743.5059999999999</v>
      </c>
      <c r="D30" s="108">
        <v>3556.0339999999997</v>
      </c>
      <c r="E30" s="105">
        <v>-0.33494552431558455</v>
      </c>
      <c r="F30" s="106">
        <v>0.29616410534549581</v>
      </c>
      <c r="G30" s="108">
        <v>2634.1420000000003</v>
      </c>
      <c r="H30" s="108">
        <v>1763.9489999999998</v>
      </c>
      <c r="I30" s="108">
        <v>2205.6499999999996</v>
      </c>
      <c r="J30" s="105">
        <v>-0.33035159076465898</v>
      </c>
      <c r="K30" s="106">
        <v>0.25040463187994655</v>
      </c>
    </row>
    <row r="31" spans="1:11" x14ac:dyDescent="0.3">
      <c r="A31" s="34"/>
      <c r="B31" s="104"/>
      <c r="C31" s="104"/>
      <c r="D31" s="104"/>
      <c r="E31" s="105"/>
      <c r="F31" s="106"/>
      <c r="G31" s="104"/>
      <c r="H31" s="104"/>
      <c r="I31" s="104"/>
      <c r="J31" s="105"/>
      <c r="K31" s="106"/>
    </row>
    <row r="32" spans="1:11" x14ac:dyDescent="0.3">
      <c r="A32" s="33" t="s">
        <v>32</v>
      </c>
      <c r="B32" s="101">
        <v>3477.739</v>
      </c>
      <c r="C32" s="101">
        <v>2356.3249999999998</v>
      </c>
      <c r="D32" s="101">
        <v>3046.7529999999997</v>
      </c>
      <c r="E32" s="102">
        <v>-0.3224549053278582</v>
      </c>
      <c r="F32" s="103">
        <v>0.29301051425418817</v>
      </c>
      <c r="G32" s="101">
        <v>2690.6960000000004</v>
      </c>
      <c r="H32" s="101">
        <v>1906.241</v>
      </c>
      <c r="I32" s="101">
        <v>2373.683</v>
      </c>
      <c r="J32" s="102">
        <v>-0.29154352628464913</v>
      </c>
      <c r="K32" s="103">
        <v>0.24521663315394016</v>
      </c>
    </row>
    <row r="33" spans="1:11" x14ac:dyDescent="0.3">
      <c r="A33" s="34" t="s">
        <v>27</v>
      </c>
      <c r="B33" s="104">
        <v>86.747</v>
      </c>
      <c r="C33" s="104">
        <v>66.296000000000006</v>
      </c>
      <c r="D33" s="104">
        <v>84.951999999999998</v>
      </c>
      <c r="E33" s="105">
        <v>-0.23575455058964567</v>
      </c>
      <c r="F33" s="106">
        <v>0.28140460962954011</v>
      </c>
      <c r="G33" s="104">
        <v>511.68599999999998</v>
      </c>
      <c r="H33" s="104">
        <v>421.88200000000001</v>
      </c>
      <c r="I33" s="104">
        <v>493.68799999999999</v>
      </c>
      <c r="J33" s="105">
        <v>-0.17550607208326977</v>
      </c>
      <c r="K33" s="106">
        <v>0.17020399068933964</v>
      </c>
    </row>
    <row r="34" spans="1:11" x14ac:dyDescent="0.3">
      <c r="A34" s="34" t="s">
        <v>28</v>
      </c>
      <c r="B34" s="104">
        <v>3390.9920000000002</v>
      </c>
      <c r="C34" s="104">
        <v>2290.029</v>
      </c>
      <c r="D34" s="104">
        <v>2961.8009999999999</v>
      </c>
      <c r="E34" s="105">
        <v>-0.32467283909841138</v>
      </c>
      <c r="F34" s="106">
        <v>0.29334650347222674</v>
      </c>
      <c r="G34" s="104">
        <v>2179.0100000000002</v>
      </c>
      <c r="H34" s="104">
        <v>1484.3589999999999</v>
      </c>
      <c r="I34" s="104">
        <v>1879.9949999999999</v>
      </c>
      <c r="J34" s="105">
        <v>-0.31879202022937031</v>
      </c>
      <c r="K34" s="106">
        <v>0.26653659929976509</v>
      </c>
    </row>
    <row r="35" spans="1:11" x14ac:dyDescent="0.3">
      <c r="A35" s="34"/>
      <c r="B35" s="104"/>
      <c r="C35" s="104"/>
      <c r="D35" s="104"/>
      <c r="E35" s="105"/>
      <c r="F35" s="106"/>
      <c r="G35" s="104"/>
      <c r="H35" s="104"/>
      <c r="I35" s="104"/>
      <c r="J35" s="105"/>
      <c r="K35" s="106"/>
    </row>
    <row r="36" spans="1:11" x14ac:dyDescent="0.3">
      <c r="A36" s="33" t="s">
        <v>33</v>
      </c>
      <c r="B36" s="101">
        <v>752.08100000000002</v>
      </c>
      <c r="C36" s="101">
        <v>463.07099999999997</v>
      </c>
      <c r="D36" s="101">
        <v>609.54099999999994</v>
      </c>
      <c r="E36" s="102">
        <v>-0.38428041660406265</v>
      </c>
      <c r="F36" s="103">
        <v>0.31630138790811774</v>
      </c>
      <c r="G36" s="101">
        <v>565.19100000000003</v>
      </c>
      <c r="H36" s="101">
        <v>362.51900000000001</v>
      </c>
      <c r="I36" s="101">
        <v>431.07599999999996</v>
      </c>
      <c r="J36" s="102">
        <v>-0.35859028186931502</v>
      </c>
      <c r="K36" s="103">
        <v>0.18911284649907995</v>
      </c>
    </row>
    <row r="37" spans="1:11" x14ac:dyDescent="0.3">
      <c r="A37" s="34" t="s">
        <v>27</v>
      </c>
      <c r="B37" s="104">
        <v>17.838000000000001</v>
      </c>
      <c r="C37" s="104">
        <v>9.5939999999999994</v>
      </c>
      <c r="D37" s="104">
        <v>15.308</v>
      </c>
      <c r="E37" s="105">
        <v>-0.46215943491422812</v>
      </c>
      <c r="F37" s="106">
        <v>0.59558057119032737</v>
      </c>
      <c r="G37" s="104">
        <v>110.059</v>
      </c>
      <c r="H37" s="104">
        <v>82.929000000000002</v>
      </c>
      <c r="I37" s="104">
        <v>105.42100000000001</v>
      </c>
      <c r="J37" s="105">
        <v>-0.24650414777528412</v>
      </c>
      <c r="K37" s="106">
        <v>0.2712199592422434</v>
      </c>
    </row>
    <row r="38" spans="1:11" x14ac:dyDescent="0.3">
      <c r="A38" s="34" t="s">
        <v>28</v>
      </c>
      <c r="B38" s="104">
        <v>734.24300000000005</v>
      </c>
      <c r="C38" s="104">
        <v>453.47699999999998</v>
      </c>
      <c r="D38" s="104">
        <v>594.23299999999995</v>
      </c>
      <c r="E38" s="105">
        <v>-0.38238839185392309</v>
      </c>
      <c r="F38" s="106">
        <v>0.31039280933762897</v>
      </c>
      <c r="G38" s="104">
        <v>455.13200000000001</v>
      </c>
      <c r="H38" s="104">
        <v>279.58999999999997</v>
      </c>
      <c r="I38" s="104">
        <v>325.65499999999997</v>
      </c>
      <c r="J38" s="105">
        <v>-0.38569469955968821</v>
      </c>
      <c r="K38" s="106">
        <v>0.16475911155620732</v>
      </c>
    </row>
    <row r="39" spans="1:11" x14ac:dyDescent="0.3">
      <c r="A39" s="34"/>
      <c r="B39" s="104"/>
      <c r="C39" s="104"/>
      <c r="D39" s="104"/>
      <c r="E39" s="105"/>
      <c r="F39" s="106"/>
      <c r="G39" s="104"/>
      <c r="H39" s="104"/>
      <c r="I39" s="104"/>
      <c r="J39" s="105"/>
      <c r="K39" s="106"/>
    </row>
    <row r="40" spans="1:11" x14ac:dyDescent="0.3">
      <c r="A40" s="33" t="s">
        <v>34</v>
      </c>
      <c r="B40" s="101">
        <v>9025.8220000000001</v>
      </c>
      <c r="C40" s="101">
        <v>6305.847999999999</v>
      </c>
      <c r="D40" s="101">
        <v>8835.0920000000006</v>
      </c>
      <c r="E40" s="102">
        <v>-0.30135471317737056</v>
      </c>
      <c r="F40" s="103">
        <v>0.40109498357714962</v>
      </c>
      <c r="G40" s="101">
        <v>11466.928</v>
      </c>
      <c r="H40" s="101">
        <v>8228.5149999999994</v>
      </c>
      <c r="I40" s="101">
        <v>10608.665999999999</v>
      </c>
      <c r="J40" s="102">
        <v>-0.28241330197590853</v>
      </c>
      <c r="K40" s="103">
        <v>0.28925644542180456</v>
      </c>
    </row>
    <row r="41" spans="1:11" x14ac:dyDescent="0.3">
      <c r="A41" s="34" t="s">
        <v>27</v>
      </c>
      <c r="B41" s="108">
        <v>608.88400000000001</v>
      </c>
      <c r="C41" s="108">
        <v>494.09299999999996</v>
      </c>
      <c r="D41" s="108">
        <v>651.91800000000001</v>
      </c>
      <c r="E41" s="105">
        <v>-0.18852687868296761</v>
      </c>
      <c r="F41" s="106">
        <v>0.3194236712521733</v>
      </c>
      <c r="G41" s="108">
        <v>6572.7480000000005</v>
      </c>
      <c r="H41" s="108">
        <v>4587.6139999999996</v>
      </c>
      <c r="I41" s="108">
        <v>6004.5669999999991</v>
      </c>
      <c r="J41" s="105">
        <v>-0.30202496733481959</v>
      </c>
      <c r="K41" s="106">
        <v>0.30886491322068499</v>
      </c>
    </row>
    <row r="42" spans="1:11" x14ac:dyDescent="0.3">
      <c r="A42" s="34" t="s">
        <v>28</v>
      </c>
      <c r="B42" s="108">
        <v>8416.9380000000001</v>
      </c>
      <c r="C42" s="108">
        <v>5811.7549999999992</v>
      </c>
      <c r="D42" s="108">
        <v>8183.174</v>
      </c>
      <c r="E42" s="105">
        <v>-0.30951671498590116</v>
      </c>
      <c r="F42" s="106">
        <v>0.40803836362682205</v>
      </c>
      <c r="G42" s="108">
        <v>4894.18</v>
      </c>
      <c r="H42" s="108">
        <v>3640.9009999999998</v>
      </c>
      <c r="I42" s="108">
        <v>4604.0990000000002</v>
      </c>
      <c r="J42" s="105">
        <v>-0.25607537932809998</v>
      </c>
      <c r="K42" s="106">
        <v>0.26454935193239265</v>
      </c>
    </row>
    <row r="43" spans="1:11" x14ac:dyDescent="0.3">
      <c r="A43" s="34"/>
      <c r="B43" s="104"/>
      <c r="C43" s="104"/>
      <c r="D43" s="104"/>
      <c r="E43" s="105"/>
      <c r="F43" s="106"/>
      <c r="G43" s="104"/>
      <c r="H43" s="104"/>
      <c r="I43" s="104"/>
      <c r="J43" s="105"/>
      <c r="K43" s="106"/>
    </row>
    <row r="44" spans="1:11" x14ac:dyDescent="0.3">
      <c r="A44" s="33" t="s">
        <v>35</v>
      </c>
      <c r="B44" s="101">
        <v>3634.3379999999997</v>
      </c>
      <c r="C44" s="101">
        <v>2605.3959999999997</v>
      </c>
      <c r="D44" s="101">
        <v>3539.0879999999997</v>
      </c>
      <c r="E44" s="102">
        <v>-0.28311676019126458</v>
      </c>
      <c r="F44" s="103">
        <v>0.35836855510640231</v>
      </c>
      <c r="G44" s="101">
        <v>7156.0280000000002</v>
      </c>
      <c r="H44" s="101">
        <v>5054.8609999999999</v>
      </c>
      <c r="I44" s="101">
        <v>6719.9149999999991</v>
      </c>
      <c r="J44" s="102">
        <v>-0.29362196458705869</v>
      </c>
      <c r="K44" s="103">
        <v>0.32939659468381016</v>
      </c>
    </row>
    <row r="45" spans="1:11" x14ac:dyDescent="0.3">
      <c r="A45" s="34" t="s">
        <v>27</v>
      </c>
      <c r="B45" s="104">
        <v>515.04200000000003</v>
      </c>
      <c r="C45" s="104">
        <v>425.68699999999995</v>
      </c>
      <c r="D45" s="104">
        <v>574.94100000000003</v>
      </c>
      <c r="E45" s="105">
        <v>-0.17349070561235796</v>
      </c>
      <c r="F45" s="106">
        <v>0.35061911686285957</v>
      </c>
      <c r="G45" s="104">
        <v>5192.8600000000006</v>
      </c>
      <c r="H45" s="104">
        <v>3611.6779999999999</v>
      </c>
      <c r="I45" s="104">
        <v>4607.1579999999994</v>
      </c>
      <c r="J45" s="105">
        <v>-0.30449155186159466</v>
      </c>
      <c r="K45" s="106">
        <v>0.27562811524172409</v>
      </c>
    </row>
    <row r="46" spans="1:11" x14ac:dyDescent="0.3">
      <c r="A46" s="34" t="s">
        <v>28</v>
      </c>
      <c r="B46" s="104">
        <v>3119.2959999999998</v>
      </c>
      <c r="C46" s="104">
        <v>2179.7089999999998</v>
      </c>
      <c r="D46" s="104">
        <v>2964.1469999999999</v>
      </c>
      <c r="E46" s="105">
        <v>-0.30121764654588729</v>
      </c>
      <c r="F46" s="106">
        <v>0.35988198424652107</v>
      </c>
      <c r="G46" s="104">
        <v>1963.1679999999999</v>
      </c>
      <c r="H46" s="104">
        <v>1443.183</v>
      </c>
      <c r="I46" s="104">
        <v>2112.7570000000001</v>
      </c>
      <c r="J46" s="105">
        <v>-0.26487035240998219</v>
      </c>
      <c r="K46" s="106">
        <v>0.46395640746876876</v>
      </c>
    </row>
    <row r="47" spans="1:11" x14ac:dyDescent="0.3">
      <c r="A47" s="34"/>
      <c r="B47" s="104"/>
      <c r="C47" s="104"/>
      <c r="D47" s="104"/>
      <c r="E47" s="105"/>
      <c r="F47" s="106"/>
      <c r="G47" s="104"/>
      <c r="H47" s="104"/>
      <c r="I47" s="104"/>
      <c r="J47" s="105"/>
      <c r="K47" s="106"/>
    </row>
    <row r="48" spans="1:11" x14ac:dyDescent="0.3">
      <c r="A48" s="33" t="s">
        <v>36</v>
      </c>
      <c r="B48" s="101">
        <v>5391.4839999999995</v>
      </c>
      <c r="C48" s="101">
        <v>3700.4519999999998</v>
      </c>
      <c r="D48" s="101">
        <v>5296.0039999999999</v>
      </c>
      <c r="E48" s="102">
        <v>-0.31364870970589914</v>
      </c>
      <c r="F48" s="103">
        <v>0.43117759668278366</v>
      </c>
      <c r="G48" s="101">
        <v>4310.8999999999996</v>
      </c>
      <c r="H48" s="101">
        <v>3173.654</v>
      </c>
      <c r="I48" s="101">
        <v>3888.7510000000002</v>
      </c>
      <c r="J48" s="102">
        <v>-0.26380709364633831</v>
      </c>
      <c r="K48" s="103">
        <v>0.22532292430113687</v>
      </c>
    </row>
    <row r="49" spans="1:11" x14ac:dyDescent="0.3">
      <c r="A49" s="34" t="s">
        <v>27</v>
      </c>
      <c r="B49" s="104">
        <v>93.841999999999999</v>
      </c>
      <c r="C49" s="104">
        <v>68.406000000000006</v>
      </c>
      <c r="D49" s="104">
        <v>76.977000000000004</v>
      </c>
      <c r="E49" s="105">
        <v>-0.27105134161676003</v>
      </c>
      <c r="F49" s="106">
        <v>0.12529602666432765</v>
      </c>
      <c r="G49" s="104">
        <v>1379.8879999999999</v>
      </c>
      <c r="H49" s="104">
        <v>975.93600000000004</v>
      </c>
      <c r="I49" s="104">
        <v>1397.4090000000001</v>
      </c>
      <c r="J49" s="105">
        <v>-0.29274259939937147</v>
      </c>
      <c r="K49" s="106">
        <v>0.43186540920716115</v>
      </c>
    </row>
    <row r="50" spans="1:11" x14ac:dyDescent="0.3">
      <c r="A50" s="34" t="s">
        <v>28</v>
      </c>
      <c r="B50" s="104">
        <v>5297.6419999999998</v>
      </c>
      <c r="C50" s="104">
        <v>3632.0459999999998</v>
      </c>
      <c r="D50" s="104">
        <v>5219.027</v>
      </c>
      <c r="E50" s="105">
        <v>-0.31440327602355916</v>
      </c>
      <c r="F50" s="106">
        <v>0.43693857401585778</v>
      </c>
      <c r="G50" s="104">
        <v>2931.0120000000002</v>
      </c>
      <c r="H50" s="104">
        <v>2197.7179999999998</v>
      </c>
      <c r="I50" s="104">
        <v>2491.3420000000001</v>
      </c>
      <c r="J50" s="105">
        <v>-0.2501845778864093</v>
      </c>
      <c r="K50" s="106">
        <v>0.13360403837071011</v>
      </c>
    </row>
    <row r="51" spans="1:11" x14ac:dyDescent="0.3">
      <c r="A51" s="34"/>
      <c r="B51" s="104"/>
      <c r="C51" s="104"/>
      <c r="D51" s="104"/>
      <c r="E51" s="105"/>
      <c r="F51" s="106"/>
      <c r="G51" s="104"/>
      <c r="H51" s="104"/>
      <c r="I51" s="104"/>
      <c r="J51" s="105"/>
      <c r="K51" s="106"/>
    </row>
    <row r="52" spans="1:11" x14ac:dyDescent="0.3">
      <c r="A52" s="33" t="s">
        <v>37</v>
      </c>
      <c r="B52" s="101">
        <v>2301.2860000000001</v>
      </c>
      <c r="C52" s="101">
        <v>1583.825</v>
      </c>
      <c r="D52" s="101">
        <v>2229.08</v>
      </c>
      <c r="E52" s="102">
        <v>-0.31176524777885062</v>
      </c>
      <c r="F52" s="103">
        <v>0.40740296434265139</v>
      </c>
      <c r="G52" s="101">
        <v>5165.9080000000004</v>
      </c>
      <c r="H52" s="101">
        <v>4125.49</v>
      </c>
      <c r="I52" s="101">
        <v>4676.55</v>
      </c>
      <c r="J52" s="102">
        <v>-0.20140079923994011</v>
      </c>
      <c r="K52" s="103">
        <v>0.13357443600638966</v>
      </c>
    </row>
    <row r="53" spans="1:11" x14ac:dyDescent="0.3">
      <c r="A53" s="34" t="s">
        <v>27</v>
      </c>
      <c r="B53" s="104">
        <v>768.90800000000002</v>
      </c>
      <c r="C53" s="104">
        <v>525.45100000000002</v>
      </c>
      <c r="D53" s="104">
        <v>756.73899999999992</v>
      </c>
      <c r="E53" s="105">
        <v>-0.31662695667101914</v>
      </c>
      <c r="F53" s="106">
        <v>0.44017044405662925</v>
      </c>
      <c r="G53" s="104">
        <v>3760.3070000000002</v>
      </c>
      <c r="H53" s="104">
        <v>3056.5540000000001</v>
      </c>
      <c r="I53" s="104">
        <v>3284.6959999999999</v>
      </c>
      <c r="J53" s="105">
        <v>-0.18715307021474578</v>
      </c>
      <c r="K53" s="106">
        <v>7.4640264821102392E-2</v>
      </c>
    </row>
    <row r="54" spans="1:11" x14ac:dyDescent="0.3">
      <c r="A54" s="34" t="s">
        <v>28</v>
      </c>
      <c r="B54" s="104">
        <v>1532.3779999999999</v>
      </c>
      <c r="C54" s="104">
        <v>1058.374</v>
      </c>
      <c r="D54" s="104">
        <v>1472.3409999999999</v>
      </c>
      <c r="E54" s="105">
        <v>-0.30932576687997343</v>
      </c>
      <c r="F54" s="106">
        <v>0.39113489182462896</v>
      </c>
      <c r="G54" s="104">
        <v>1405.6010000000001</v>
      </c>
      <c r="H54" s="104">
        <v>1068.9359999999999</v>
      </c>
      <c r="I54" s="104">
        <v>1391.854</v>
      </c>
      <c r="J54" s="105">
        <v>-0.2395167618691223</v>
      </c>
      <c r="K54" s="106">
        <v>0.30209292230779033</v>
      </c>
    </row>
    <row r="55" spans="1:11" x14ac:dyDescent="0.3">
      <c r="A55" s="33"/>
      <c r="B55" s="101"/>
      <c r="C55" s="101"/>
      <c r="D55" s="101"/>
      <c r="E55" s="102"/>
      <c r="F55" s="103"/>
      <c r="G55" s="101"/>
      <c r="H55" s="101"/>
      <c r="I55" s="101"/>
      <c r="J55" s="109"/>
      <c r="K55" s="110"/>
    </row>
    <row r="56" spans="1:11" x14ac:dyDescent="0.3">
      <c r="A56" s="33" t="s">
        <v>38</v>
      </c>
      <c r="B56" s="101">
        <v>19590.188000000002</v>
      </c>
      <c r="C56" s="101">
        <v>14921.377</v>
      </c>
      <c r="D56" s="101">
        <v>18610.463</v>
      </c>
      <c r="E56" s="102">
        <v>-0.23832395074513837</v>
      </c>
      <c r="F56" s="103">
        <v>0.24723495693460457</v>
      </c>
      <c r="G56" s="101">
        <v>27718.034999999996</v>
      </c>
      <c r="H56" s="101">
        <v>21021.258999999998</v>
      </c>
      <c r="I56" s="101">
        <v>24551.608999999997</v>
      </c>
      <c r="J56" s="102">
        <v>-0.24160356244589484</v>
      </c>
      <c r="K56" s="103">
        <v>0.16794189158698813</v>
      </c>
    </row>
    <row r="57" spans="1:11" x14ac:dyDescent="0.3">
      <c r="A57" s="35" t="s">
        <v>27</v>
      </c>
      <c r="B57" s="104">
        <v>5019.8869999999997</v>
      </c>
      <c r="C57" s="104">
        <v>4895.8279999999995</v>
      </c>
      <c r="D57" s="104">
        <v>4936.91</v>
      </c>
      <c r="E57" s="105">
        <v>-2.471350450717321E-2</v>
      </c>
      <c r="F57" s="106">
        <v>8.3912261623570808E-3</v>
      </c>
      <c r="G57" s="104">
        <v>18544.45</v>
      </c>
      <c r="H57" s="104">
        <v>14397.117999999999</v>
      </c>
      <c r="I57" s="104">
        <v>16158.621000000001</v>
      </c>
      <c r="J57" s="105">
        <v>-0.22364276104171341</v>
      </c>
      <c r="K57" s="106">
        <v>0.12235108443231504</v>
      </c>
    </row>
    <row r="58" spans="1:11" x14ac:dyDescent="0.3">
      <c r="A58" s="35" t="s">
        <v>28</v>
      </c>
      <c r="B58" s="104">
        <v>14570.301000000001</v>
      </c>
      <c r="C58" s="104">
        <v>10025.548999999999</v>
      </c>
      <c r="D58" s="104">
        <v>13673.553</v>
      </c>
      <c r="E58" s="105">
        <v>-0.31191888211506419</v>
      </c>
      <c r="F58" s="106">
        <v>0.36387074662943658</v>
      </c>
      <c r="G58" s="104">
        <v>9173.5850000000009</v>
      </c>
      <c r="H58" s="104">
        <v>6624.1409999999987</v>
      </c>
      <c r="I58" s="104">
        <v>8392.9879999999994</v>
      </c>
      <c r="J58" s="105">
        <v>-0.27791141631107164</v>
      </c>
      <c r="K58" s="106">
        <v>0.2670303968469272</v>
      </c>
    </row>
    <row r="59" spans="1:11" ht="15" thickBot="1" x14ac:dyDescent="0.35">
      <c r="A59" s="36"/>
      <c r="B59" s="37"/>
      <c r="C59" s="37"/>
      <c r="D59" s="37"/>
      <c r="E59" s="37"/>
      <c r="F59" s="38"/>
      <c r="G59" s="37"/>
      <c r="H59" s="37"/>
      <c r="I59" s="37"/>
      <c r="J59" s="37"/>
      <c r="K59" s="39"/>
    </row>
    <row r="60" spans="1:11" x14ac:dyDescent="0.3">
      <c r="A60" s="40"/>
      <c r="B60" s="41"/>
      <c r="C60" s="41"/>
      <c r="D60" s="41"/>
      <c r="E60" s="41"/>
      <c r="F60" s="41"/>
      <c r="G60" s="41"/>
      <c r="H60" s="41"/>
      <c r="I60" s="41"/>
      <c r="J60" s="41"/>
      <c r="K60" s="42"/>
    </row>
    <row r="61" spans="1:11" ht="15" thickBot="1" x14ac:dyDescent="0.35">
      <c r="A61" s="43"/>
      <c r="B61" s="37"/>
      <c r="C61" s="37"/>
      <c r="D61" s="37"/>
    </row>
    <row r="62" spans="1:11" ht="15" thickBot="1" x14ac:dyDescent="0.35">
      <c r="A62" s="40"/>
      <c r="B62" s="44" t="s">
        <v>60</v>
      </c>
      <c r="C62" s="44" t="s">
        <v>61</v>
      </c>
      <c r="D62" s="44" t="s">
        <v>66</v>
      </c>
    </row>
    <row r="63" spans="1:11" x14ac:dyDescent="0.3">
      <c r="A63" s="46" t="s">
        <v>39</v>
      </c>
      <c r="B63" s="47">
        <v>-8127.8469999999943</v>
      </c>
      <c r="C63" s="47">
        <v>-6099.8819999999978</v>
      </c>
      <c r="D63" s="48">
        <v>-5941.145999999997</v>
      </c>
      <c r="F63" s="111"/>
    </row>
    <row r="64" spans="1:11" x14ac:dyDescent="0.3">
      <c r="A64" s="35" t="s">
        <v>27</v>
      </c>
      <c r="B64" s="47">
        <v>-13524.563000000002</v>
      </c>
      <c r="C64" s="47">
        <v>-9501.2899999999991</v>
      </c>
      <c r="D64" s="51">
        <v>-11221.711000000001</v>
      </c>
      <c r="K64" s="111"/>
    </row>
    <row r="65" spans="1:11" x14ac:dyDescent="0.3">
      <c r="A65" s="35" t="s">
        <v>28</v>
      </c>
      <c r="B65" s="47">
        <v>5396.7160000000003</v>
      </c>
      <c r="C65" s="47">
        <v>3401.4080000000004</v>
      </c>
      <c r="D65" s="51">
        <v>5280.5650000000005</v>
      </c>
    </row>
    <row r="66" spans="1:11" x14ac:dyDescent="0.3">
      <c r="A66" s="35"/>
      <c r="B66" s="47"/>
      <c r="C66" s="47"/>
      <c r="D66" s="51"/>
    </row>
    <row r="67" spans="1:11" x14ac:dyDescent="0.3">
      <c r="A67" s="33" t="s">
        <v>40</v>
      </c>
      <c r="B67" s="54">
        <v>0.70676683971284415</v>
      </c>
      <c r="C67" s="54">
        <v>0.70982318423458846</v>
      </c>
      <c r="D67" s="55">
        <v>0.75801398596727421</v>
      </c>
    </row>
    <row r="68" spans="1:11" x14ac:dyDescent="0.3">
      <c r="A68" s="35" t="s">
        <v>27</v>
      </c>
      <c r="B68" s="54">
        <v>0.27069484400993288</v>
      </c>
      <c r="C68" s="54">
        <v>0.34005611400837304</v>
      </c>
      <c r="D68" s="55">
        <v>0.30552792840428644</v>
      </c>
      <c r="E68" s="49"/>
      <c r="F68" s="45"/>
      <c r="G68" s="53"/>
      <c r="H68" s="53"/>
      <c r="I68" s="49"/>
      <c r="J68" s="42"/>
      <c r="K68" s="42"/>
    </row>
    <row r="69" spans="1:11" ht="15" thickBot="1" x14ac:dyDescent="0.35">
      <c r="A69" s="56" t="s">
        <v>28</v>
      </c>
      <c r="B69" s="57">
        <v>1.5882886570517414</v>
      </c>
      <c r="C69" s="57">
        <v>1.5134866543450691</v>
      </c>
      <c r="D69" s="58">
        <v>1.6291638925255225</v>
      </c>
      <c r="E69" s="49"/>
      <c r="F69" s="49"/>
      <c r="G69" s="52"/>
      <c r="H69" s="52"/>
      <c r="I69" s="49"/>
      <c r="J69" s="50"/>
      <c r="K69" s="42"/>
    </row>
  </sheetData>
  <mergeCells count="5">
    <mergeCell ref="A10:K10"/>
    <mergeCell ref="B13:D13"/>
    <mergeCell ref="E13:F13"/>
    <mergeCell ref="G13:I13"/>
    <mergeCell ref="J13:K1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6"/>
  <sheetViews>
    <sheetView workbookViewId="0">
      <selection activeCell="E58" sqref="E58"/>
    </sheetView>
  </sheetViews>
  <sheetFormatPr baseColWidth="10" defaultRowHeight="14.4" x14ac:dyDescent="0.3"/>
  <cols>
    <col min="1" max="1" width="26.44140625" customWidth="1"/>
  </cols>
  <sheetData>
    <row r="2" spans="1:11" ht="15.6" x14ac:dyDescent="0.35">
      <c r="A2" s="112"/>
    </row>
    <row r="3" spans="1:11" ht="15.6" x14ac:dyDescent="0.35">
      <c r="A3" s="112"/>
    </row>
    <row r="4" spans="1:11" ht="15.6" x14ac:dyDescent="0.35">
      <c r="A4" s="112"/>
    </row>
    <row r="5" spans="1:11" ht="15.6" x14ac:dyDescent="0.35">
      <c r="A5" s="112"/>
    </row>
    <row r="6" spans="1:11" ht="15.6" x14ac:dyDescent="0.35">
      <c r="A6" s="112"/>
      <c r="J6" s="113"/>
    </row>
    <row r="7" spans="1:11" ht="15.6" x14ac:dyDescent="0.35">
      <c r="A7" s="112"/>
    </row>
    <row r="8" spans="1:11" ht="15.6" x14ac:dyDescent="0.35">
      <c r="A8" s="112"/>
    </row>
    <row r="9" spans="1:11" x14ac:dyDescent="0.3">
      <c r="A9" s="183" t="s">
        <v>67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</row>
    <row r="10" spans="1:11" ht="8.4" customHeight="1" x14ac:dyDescent="0.35">
      <c r="A10" s="112"/>
      <c r="C10" s="114"/>
      <c r="D10" s="114"/>
      <c r="E10" s="114"/>
      <c r="H10" s="114"/>
      <c r="I10" s="114"/>
      <c r="J10" s="114"/>
      <c r="K10" s="114"/>
    </row>
    <row r="11" spans="1:11" ht="15.6" x14ac:dyDescent="0.3">
      <c r="A11" s="184" t="s">
        <v>68</v>
      </c>
      <c r="B11" s="184"/>
      <c r="C11" s="184"/>
      <c r="D11" s="184"/>
      <c r="E11" s="184"/>
      <c r="F11" s="184"/>
      <c r="G11" s="184"/>
      <c r="H11" s="184"/>
      <c r="I11" s="184"/>
      <c r="J11" s="184"/>
      <c r="K11" s="184"/>
    </row>
    <row r="12" spans="1:11" ht="15.6" x14ac:dyDescent="0.3">
      <c r="A12" s="172"/>
      <c r="B12" s="172"/>
      <c r="C12" s="172"/>
      <c r="D12" s="172"/>
      <c r="E12" s="172"/>
      <c r="F12" s="172"/>
      <c r="G12" s="172"/>
      <c r="H12" s="172"/>
      <c r="I12" s="172"/>
      <c r="J12" s="172"/>
      <c r="K12" s="172"/>
    </row>
    <row r="13" spans="1:11" ht="15" thickBot="1" x14ac:dyDescent="0.35">
      <c r="A13" s="43"/>
      <c r="B13" s="17"/>
      <c r="C13" s="17"/>
      <c r="D13" s="17"/>
      <c r="E13" s="17"/>
      <c r="F13" s="17"/>
      <c r="G13" s="17"/>
      <c r="H13" s="17"/>
      <c r="I13" s="17"/>
      <c r="J13" s="17"/>
      <c r="K13" s="17"/>
    </row>
    <row r="14" spans="1:11" ht="16.2" thickBot="1" x14ac:dyDescent="0.35">
      <c r="A14" s="115" t="s">
        <v>21</v>
      </c>
      <c r="B14" s="116" t="s">
        <v>49</v>
      </c>
      <c r="C14" s="116"/>
      <c r="D14" s="116"/>
      <c r="E14" s="117"/>
      <c r="F14" s="118"/>
      <c r="G14" s="116" t="s">
        <v>23</v>
      </c>
      <c r="H14" s="116"/>
      <c r="I14" s="116"/>
      <c r="J14" s="117"/>
      <c r="K14" s="119"/>
    </row>
    <row r="15" spans="1:11" x14ac:dyDescent="0.3">
      <c r="A15" s="120"/>
      <c r="B15" s="40"/>
      <c r="C15" s="121" t="s">
        <v>24</v>
      </c>
      <c r="D15" s="122"/>
      <c r="E15" s="121" t="s">
        <v>69</v>
      </c>
      <c r="F15" s="123"/>
      <c r="G15" s="40"/>
      <c r="H15" s="121" t="s">
        <v>24</v>
      </c>
      <c r="I15" s="122"/>
      <c r="J15" s="121" t="s">
        <v>69</v>
      </c>
      <c r="K15" s="123"/>
    </row>
    <row r="16" spans="1:11" ht="15" thickBot="1" x14ac:dyDescent="0.35">
      <c r="A16" s="120"/>
      <c r="B16" s="124" t="s">
        <v>57</v>
      </c>
      <c r="C16" s="124" t="s">
        <v>58</v>
      </c>
      <c r="D16" s="124" t="s">
        <v>59</v>
      </c>
      <c r="E16" s="125" t="s">
        <v>47</v>
      </c>
      <c r="F16" s="125" t="s">
        <v>48</v>
      </c>
      <c r="G16" s="124" t="s">
        <v>57</v>
      </c>
      <c r="H16" s="124" t="s">
        <v>58</v>
      </c>
      <c r="I16" s="124" t="s">
        <v>59</v>
      </c>
      <c r="J16" s="125" t="s">
        <v>47</v>
      </c>
      <c r="K16" s="125" t="s">
        <v>48</v>
      </c>
    </row>
    <row r="17" spans="1:11" x14ac:dyDescent="0.3">
      <c r="A17" s="126"/>
      <c r="B17" s="127"/>
      <c r="C17" s="127"/>
      <c r="D17" s="127"/>
      <c r="E17" s="127"/>
      <c r="F17" s="128"/>
      <c r="G17" s="127"/>
      <c r="H17" s="127"/>
      <c r="I17" s="127"/>
      <c r="J17" s="127"/>
      <c r="K17" s="128"/>
    </row>
    <row r="18" spans="1:11" x14ac:dyDescent="0.3">
      <c r="A18" s="129"/>
      <c r="B18" s="31"/>
      <c r="C18" s="31"/>
      <c r="D18" s="31"/>
      <c r="E18" s="31"/>
      <c r="F18" s="32"/>
      <c r="G18" s="31"/>
      <c r="H18" s="31"/>
      <c r="I18" s="31"/>
      <c r="J18" s="31"/>
      <c r="K18" s="32"/>
    </row>
    <row r="19" spans="1:11" x14ac:dyDescent="0.3">
      <c r="A19" s="33" t="s">
        <v>70</v>
      </c>
      <c r="B19" s="130">
        <v>1383.077</v>
      </c>
      <c r="C19" s="130">
        <v>1717.9290000000001</v>
      </c>
      <c r="D19" s="130">
        <v>1438.595</v>
      </c>
      <c r="E19" s="131">
        <v>0.24210654938228318</v>
      </c>
      <c r="F19" s="132">
        <v>-0.16259926923638873</v>
      </c>
      <c r="G19" s="130">
        <v>1876.7179999999998</v>
      </c>
      <c r="H19" s="130">
        <v>1694.3340000000003</v>
      </c>
      <c r="I19" s="130">
        <v>1862.508</v>
      </c>
      <c r="J19" s="131">
        <v>-9.7182421653119744E-2</v>
      </c>
      <c r="K19" s="132">
        <v>9.9256699092386574E-2</v>
      </c>
    </row>
    <row r="20" spans="1:11" x14ac:dyDescent="0.3">
      <c r="A20" s="35" t="s">
        <v>27</v>
      </c>
      <c r="B20" s="133">
        <v>1334.4880000000001</v>
      </c>
      <c r="C20" s="133">
        <v>1659.5440000000001</v>
      </c>
      <c r="D20" s="133">
        <v>1368.5830000000001</v>
      </c>
      <c r="E20" s="134">
        <v>0.24358105880307657</v>
      </c>
      <c r="F20" s="132">
        <v>-0.17532587264935429</v>
      </c>
      <c r="G20" s="133">
        <v>1739.5459999999998</v>
      </c>
      <c r="H20" s="133">
        <v>1632.2020000000002</v>
      </c>
      <c r="I20" s="133">
        <v>1789.4</v>
      </c>
      <c r="J20" s="134">
        <v>-6.1708054860290906E-2</v>
      </c>
      <c r="K20" s="135">
        <v>9.6310383151104975E-2</v>
      </c>
    </row>
    <row r="21" spans="1:11" x14ac:dyDescent="0.3">
      <c r="A21" s="35" t="s">
        <v>28</v>
      </c>
      <c r="B21" s="133">
        <v>48.588999999999999</v>
      </c>
      <c r="C21" s="133">
        <v>58.384999999999998</v>
      </c>
      <c r="D21" s="133">
        <v>70.012</v>
      </c>
      <c r="E21" s="134">
        <v>0.20160941776945399</v>
      </c>
      <c r="F21" s="132">
        <v>0.19914361565470587</v>
      </c>
      <c r="G21" s="133">
        <v>137.172</v>
      </c>
      <c r="H21" s="133">
        <v>62.131999999999998</v>
      </c>
      <c r="I21" s="133">
        <v>73.108000000000004</v>
      </c>
      <c r="J21" s="134">
        <v>-0.54705041845274538</v>
      </c>
      <c r="K21" s="135">
        <v>0.17665615141955845</v>
      </c>
    </row>
    <row r="22" spans="1:11" x14ac:dyDescent="0.3">
      <c r="A22" s="136"/>
      <c r="B22" s="137"/>
      <c r="C22" s="137"/>
      <c r="D22" s="137"/>
      <c r="E22" s="138"/>
      <c r="F22" s="139"/>
      <c r="G22" s="137"/>
      <c r="H22" s="137"/>
      <c r="I22" s="137"/>
      <c r="J22" s="138"/>
      <c r="K22" s="140"/>
    </row>
    <row r="23" spans="1:11" x14ac:dyDescent="0.3">
      <c r="A23" s="33" t="s">
        <v>71</v>
      </c>
      <c r="B23" s="130">
        <v>1100.4390000000001</v>
      </c>
      <c r="C23" s="130">
        <v>1175.1030000000001</v>
      </c>
      <c r="D23" s="130">
        <v>952.30100000000004</v>
      </c>
      <c r="E23" s="131">
        <v>6.7849285603291037E-2</v>
      </c>
      <c r="F23" s="132">
        <v>-0.18960210296459121</v>
      </c>
      <c r="G23" s="130">
        <v>4233.0129999999999</v>
      </c>
      <c r="H23" s="130">
        <v>3168.9789999999998</v>
      </c>
      <c r="I23" s="130">
        <v>2779.6210000000001</v>
      </c>
      <c r="J23" s="131">
        <v>-0.25136563483268304</v>
      </c>
      <c r="K23" s="132">
        <v>-0.12286544025694073</v>
      </c>
    </row>
    <row r="24" spans="1:11" x14ac:dyDescent="0.3">
      <c r="A24" s="35" t="s">
        <v>27</v>
      </c>
      <c r="B24" s="133">
        <v>1100.4390000000001</v>
      </c>
      <c r="C24" s="133">
        <v>1175.1030000000001</v>
      </c>
      <c r="D24" s="133">
        <v>952.30100000000004</v>
      </c>
      <c r="E24" s="134">
        <v>6.7849285603291037E-2</v>
      </c>
      <c r="F24" s="135">
        <v>-0.18960210296459121</v>
      </c>
      <c r="G24" s="133">
        <v>4233.0129999999999</v>
      </c>
      <c r="H24" s="133">
        <v>3168.9789999999998</v>
      </c>
      <c r="I24" s="133">
        <v>2779.6210000000001</v>
      </c>
      <c r="J24" s="134">
        <v>-0.25136563483268304</v>
      </c>
      <c r="K24" s="135">
        <v>-0.12286544025694073</v>
      </c>
    </row>
    <row r="25" spans="1:11" x14ac:dyDescent="0.3">
      <c r="A25" s="35" t="s">
        <v>28</v>
      </c>
      <c r="B25" s="133">
        <v>0</v>
      </c>
      <c r="C25" s="133">
        <v>0</v>
      </c>
      <c r="D25" s="133">
        <v>0</v>
      </c>
      <c r="E25" s="134" t="s">
        <v>72</v>
      </c>
      <c r="F25" s="135" t="s">
        <v>72</v>
      </c>
      <c r="G25" s="133">
        <v>0</v>
      </c>
      <c r="H25" s="133">
        <v>0</v>
      </c>
      <c r="I25" s="133">
        <v>0</v>
      </c>
      <c r="J25" s="134" t="s">
        <v>72</v>
      </c>
      <c r="K25" s="135" t="s">
        <v>72</v>
      </c>
    </row>
    <row r="26" spans="1:11" x14ac:dyDescent="0.3">
      <c r="A26" s="136"/>
      <c r="B26" s="137"/>
      <c r="C26" s="137"/>
      <c r="D26" s="137"/>
      <c r="E26" s="138"/>
      <c r="F26" s="139"/>
      <c r="G26" s="137"/>
      <c r="H26" s="137"/>
      <c r="I26" s="137"/>
      <c r="J26" s="138"/>
      <c r="K26" s="140"/>
    </row>
    <row r="27" spans="1:11" x14ac:dyDescent="0.3">
      <c r="A27" s="33" t="s">
        <v>73</v>
      </c>
      <c r="B27" s="130">
        <v>613.62</v>
      </c>
      <c r="C27" s="130">
        <v>565.48599999999999</v>
      </c>
      <c r="D27" s="130">
        <v>624.86199999999997</v>
      </c>
      <c r="E27" s="131">
        <v>-7.8442684397509885E-2</v>
      </c>
      <c r="F27" s="132">
        <v>0.10499994694828869</v>
      </c>
      <c r="G27" s="130">
        <v>461.64000000000004</v>
      </c>
      <c r="H27" s="130">
        <v>291.36200000000002</v>
      </c>
      <c r="I27" s="130">
        <v>478.33099999999996</v>
      </c>
      <c r="J27" s="131">
        <v>-0.3688545186725587</v>
      </c>
      <c r="K27" s="132">
        <v>0.64170688010104238</v>
      </c>
    </row>
    <row r="28" spans="1:11" x14ac:dyDescent="0.3">
      <c r="A28" s="35" t="s">
        <v>27</v>
      </c>
      <c r="B28" s="133">
        <v>613.62</v>
      </c>
      <c r="C28" s="133">
        <v>565.48599999999999</v>
      </c>
      <c r="D28" s="133">
        <v>624.86199999999997</v>
      </c>
      <c r="E28" s="134">
        <v>-7.8442684397509885E-2</v>
      </c>
      <c r="F28" s="135">
        <v>0.10499994694828869</v>
      </c>
      <c r="G28" s="133">
        <v>461.64000000000004</v>
      </c>
      <c r="H28" s="133">
        <v>291.36200000000002</v>
      </c>
      <c r="I28" s="133">
        <v>478.33099999999996</v>
      </c>
      <c r="J28" s="134">
        <v>-0.3688545186725587</v>
      </c>
      <c r="K28" s="135">
        <v>0.64170688010104238</v>
      </c>
    </row>
    <row r="29" spans="1:11" x14ac:dyDescent="0.3">
      <c r="A29" s="35" t="s">
        <v>28</v>
      </c>
      <c r="B29" s="133">
        <v>0</v>
      </c>
      <c r="C29" s="133">
        <v>0</v>
      </c>
      <c r="D29" s="133">
        <v>0</v>
      </c>
      <c r="E29" s="134" t="s">
        <v>72</v>
      </c>
      <c r="F29" s="135" t="s">
        <v>72</v>
      </c>
      <c r="G29" s="133">
        <v>0</v>
      </c>
      <c r="H29" s="133">
        <v>0</v>
      </c>
      <c r="I29" s="133">
        <v>0</v>
      </c>
      <c r="J29" s="134" t="s">
        <v>72</v>
      </c>
      <c r="K29" s="135" t="s">
        <v>72</v>
      </c>
    </row>
    <row r="30" spans="1:11" x14ac:dyDescent="0.3">
      <c r="A30" s="136"/>
      <c r="B30" s="137"/>
      <c r="C30" s="137"/>
      <c r="D30" s="137"/>
      <c r="E30" s="138"/>
      <c r="F30" s="139"/>
      <c r="G30" s="137"/>
      <c r="H30" s="137"/>
      <c r="I30" s="137"/>
      <c r="J30" s="138"/>
      <c r="K30" s="140"/>
    </row>
    <row r="31" spans="1:11" x14ac:dyDescent="0.3">
      <c r="A31" s="33" t="s">
        <v>74</v>
      </c>
      <c r="B31" s="130">
        <v>5580.7419999999993</v>
      </c>
      <c r="C31" s="130">
        <v>3660.2660000000001</v>
      </c>
      <c r="D31" s="130">
        <v>6033.4290000000001</v>
      </c>
      <c r="E31" s="131">
        <v>-0.3441255660985581</v>
      </c>
      <c r="F31" s="132">
        <v>0.64835807015118574</v>
      </c>
      <c r="G31" s="130">
        <v>10555.742</v>
      </c>
      <c r="H31" s="130">
        <v>7877.5169999999998</v>
      </c>
      <c r="I31" s="130">
        <v>9847.4930000000004</v>
      </c>
      <c r="J31" s="131">
        <v>-0.25372209741390045</v>
      </c>
      <c r="K31" s="132">
        <v>0.25007575356549538</v>
      </c>
    </row>
    <row r="32" spans="1:11" x14ac:dyDescent="0.3">
      <c r="A32" s="35" t="s">
        <v>27</v>
      </c>
      <c r="B32" s="133">
        <v>751.54699999999991</v>
      </c>
      <c r="C32" s="133">
        <v>545.6</v>
      </c>
      <c r="D32" s="133">
        <v>903.13099999999997</v>
      </c>
      <c r="E32" s="134">
        <v>-0.27403076587359126</v>
      </c>
      <c r="F32" s="135">
        <v>0.65529875366568902</v>
      </c>
      <c r="G32" s="133">
        <v>4388.1350000000002</v>
      </c>
      <c r="H32" s="133">
        <v>3375.9680000000003</v>
      </c>
      <c r="I32" s="133">
        <v>3910.9830000000002</v>
      </c>
      <c r="J32" s="134">
        <v>-0.23065995006990439</v>
      </c>
      <c r="K32" s="135">
        <v>0.15847750926549062</v>
      </c>
    </row>
    <row r="33" spans="1:11" x14ac:dyDescent="0.3">
      <c r="A33" s="35" t="s">
        <v>28</v>
      </c>
      <c r="B33" s="133">
        <v>4829.1949999999997</v>
      </c>
      <c r="C33" s="133">
        <v>3114.6660000000002</v>
      </c>
      <c r="D33" s="133">
        <v>5130.2979999999998</v>
      </c>
      <c r="E33" s="134">
        <v>-0.35503412059359785</v>
      </c>
      <c r="F33" s="135">
        <v>0.64714226180270995</v>
      </c>
      <c r="G33" s="133">
        <v>6167.607</v>
      </c>
      <c r="H33" s="133">
        <v>4501.549</v>
      </c>
      <c r="I33" s="133">
        <v>5936.51</v>
      </c>
      <c r="J33" s="134">
        <v>-0.2701303763355869</v>
      </c>
      <c r="K33" s="135">
        <v>0.31877049433428367</v>
      </c>
    </row>
    <row r="34" spans="1:11" x14ac:dyDescent="0.3">
      <c r="A34" s="136"/>
      <c r="B34" s="137"/>
      <c r="C34" s="137"/>
      <c r="D34" s="137"/>
      <c r="E34" s="138"/>
      <c r="F34" s="139"/>
      <c r="G34" s="137"/>
      <c r="H34" s="137"/>
      <c r="I34" s="137"/>
      <c r="J34" s="138"/>
      <c r="K34" s="140"/>
    </row>
    <row r="35" spans="1:11" x14ac:dyDescent="0.3">
      <c r="A35" s="33" t="s">
        <v>75</v>
      </c>
      <c r="B35" s="130">
        <v>4315.3639999999996</v>
      </c>
      <c r="C35" s="130">
        <v>3214.2089999999998</v>
      </c>
      <c r="D35" s="130">
        <v>3877.8710000000001</v>
      </c>
      <c r="E35" s="131">
        <v>-0.2551708268410266</v>
      </c>
      <c r="F35" s="132">
        <v>0.20647755015308597</v>
      </c>
      <c r="G35" s="130">
        <v>6769.4229999999998</v>
      </c>
      <c r="H35" s="130">
        <v>4745.357</v>
      </c>
      <c r="I35" s="130">
        <v>5940.44</v>
      </c>
      <c r="J35" s="131">
        <v>-0.29900125904379143</v>
      </c>
      <c r="K35" s="132">
        <v>0.25184259055746483</v>
      </c>
    </row>
    <row r="36" spans="1:11" x14ac:dyDescent="0.3">
      <c r="A36" s="35" t="s">
        <v>27</v>
      </c>
      <c r="B36" s="133">
        <v>335.57400000000001</v>
      </c>
      <c r="C36" s="133">
        <v>274.33</v>
      </c>
      <c r="D36" s="133">
        <v>260.524</v>
      </c>
      <c r="E36" s="134">
        <v>-0.18250520004529561</v>
      </c>
      <c r="F36" s="135">
        <v>-5.0326249407647662E-2</v>
      </c>
      <c r="G36" s="133">
        <v>4688.4279999999999</v>
      </c>
      <c r="H36" s="133">
        <v>3252.674</v>
      </c>
      <c r="I36" s="133">
        <v>4320.4939999999997</v>
      </c>
      <c r="J36" s="134">
        <v>-0.30623356058789852</v>
      </c>
      <c r="K36" s="135">
        <v>0.32828989317712126</v>
      </c>
    </row>
    <row r="37" spans="1:11" x14ac:dyDescent="0.3">
      <c r="A37" s="35" t="s">
        <v>28</v>
      </c>
      <c r="B37" s="133">
        <v>3979.79</v>
      </c>
      <c r="C37" s="133">
        <v>2939.8789999999999</v>
      </c>
      <c r="D37" s="133">
        <v>3617.3470000000002</v>
      </c>
      <c r="E37" s="134">
        <v>-0.26129795793245375</v>
      </c>
      <c r="F37" s="135">
        <v>0.23044077664420895</v>
      </c>
      <c r="G37" s="133">
        <v>2080.9949999999999</v>
      </c>
      <c r="H37" s="133">
        <v>1492.683</v>
      </c>
      <c r="I37" s="133">
        <v>1619.9459999999999</v>
      </c>
      <c r="J37" s="134">
        <v>-0.2827070704158347</v>
      </c>
      <c r="K37" s="135">
        <v>8.5257887977554458E-2</v>
      </c>
    </row>
    <row r="38" spans="1:11" x14ac:dyDescent="0.3">
      <c r="A38" s="136"/>
      <c r="B38" s="137"/>
      <c r="C38" s="137"/>
      <c r="D38" s="137"/>
      <c r="E38" s="138"/>
      <c r="F38" s="139"/>
      <c r="G38" s="137"/>
      <c r="H38" s="137"/>
      <c r="I38" s="137"/>
      <c r="J38" s="138"/>
      <c r="K38" s="140"/>
    </row>
    <row r="39" spans="1:11" x14ac:dyDescent="0.3">
      <c r="A39" s="33" t="s">
        <v>76</v>
      </c>
      <c r="B39" s="130">
        <v>6596.9459999999999</v>
      </c>
      <c r="C39" s="130">
        <v>4588.384</v>
      </c>
      <c r="D39" s="130">
        <v>5683.4059999999999</v>
      </c>
      <c r="E39" s="131">
        <v>-0.30446846161845192</v>
      </c>
      <c r="F39" s="132">
        <v>0.23865090628857566</v>
      </c>
      <c r="G39" s="130">
        <v>3821.4989999999998</v>
      </c>
      <c r="H39" s="130">
        <v>3243.71</v>
      </c>
      <c r="I39" s="130">
        <v>3643.2159999999999</v>
      </c>
      <c r="J39" s="131">
        <v>-0.15119433499786336</v>
      </c>
      <c r="K39" s="132">
        <v>0.12316329141631029</v>
      </c>
    </row>
    <row r="40" spans="1:11" x14ac:dyDescent="0.3">
      <c r="A40" s="35" t="s">
        <v>27</v>
      </c>
      <c r="B40" s="133">
        <v>884.21900000000005</v>
      </c>
      <c r="C40" s="133">
        <v>675.755</v>
      </c>
      <c r="D40" s="133">
        <v>827.50900000000001</v>
      </c>
      <c r="E40" s="134">
        <v>-0.2357605977704619</v>
      </c>
      <c r="F40" s="135">
        <v>0.22456955553418032</v>
      </c>
      <c r="G40" s="133">
        <v>3033.6869999999999</v>
      </c>
      <c r="H40" s="133">
        <v>2675.9340000000002</v>
      </c>
      <c r="I40" s="133">
        <v>2879.7919999999999</v>
      </c>
      <c r="J40" s="134">
        <v>-0.11792679996321298</v>
      </c>
      <c r="K40" s="135">
        <v>7.6181998509679133E-2</v>
      </c>
    </row>
    <row r="41" spans="1:11" x14ac:dyDescent="0.3">
      <c r="A41" s="35" t="s">
        <v>28</v>
      </c>
      <c r="B41" s="133">
        <v>5712.7269999999999</v>
      </c>
      <c r="C41" s="133">
        <v>3912.6289999999999</v>
      </c>
      <c r="D41" s="133">
        <v>4855.8969999999999</v>
      </c>
      <c r="E41" s="134">
        <v>-0.31510310224871591</v>
      </c>
      <c r="F41" s="135">
        <v>0.24108291381574895</v>
      </c>
      <c r="G41" s="133">
        <v>787.81200000000001</v>
      </c>
      <c r="H41" s="133">
        <v>567.77599999999995</v>
      </c>
      <c r="I41" s="133">
        <v>763.42399999999998</v>
      </c>
      <c r="J41" s="134">
        <v>-0.27930013759627936</v>
      </c>
      <c r="K41" s="135">
        <v>0.3445865975314209</v>
      </c>
    </row>
    <row r="42" spans="1:11" x14ac:dyDescent="0.3">
      <c r="A42" s="136"/>
      <c r="B42" s="137"/>
      <c r="C42" s="137"/>
      <c r="D42" s="137"/>
      <c r="E42" s="138"/>
      <c r="F42" s="139"/>
      <c r="G42" s="137"/>
      <c r="H42" s="137"/>
      <c r="I42" s="137"/>
      <c r="J42" s="138"/>
      <c r="K42" s="140"/>
    </row>
    <row r="43" spans="1:11" x14ac:dyDescent="0.3">
      <c r="A43" s="33" t="s">
        <v>38</v>
      </c>
      <c r="B43" s="130">
        <v>19590.187999999998</v>
      </c>
      <c r="C43" s="130">
        <v>14921.377</v>
      </c>
      <c r="D43" s="130">
        <v>18610.464</v>
      </c>
      <c r="E43" s="131">
        <v>-0.23832395074513824</v>
      </c>
      <c r="F43" s="132">
        <v>0.24723502395254804</v>
      </c>
      <c r="G43" s="130">
        <v>27718.034999999996</v>
      </c>
      <c r="H43" s="130">
        <v>21021.258999999998</v>
      </c>
      <c r="I43" s="130">
        <v>24551.608999999997</v>
      </c>
      <c r="J43" s="131">
        <v>-0.24160356244589484</v>
      </c>
      <c r="K43" s="132">
        <v>0.16794189158698813</v>
      </c>
    </row>
    <row r="44" spans="1:11" x14ac:dyDescent="0.3">
      <c r="A44" s="35" t="s">
        <v>27</v>
      </c>
      <c r="B44" s="133">
        <v>5019.8870000000006</v>
      </c>
      <c r="C44" s="133">
        <v>4895.8180000000002</v>
      </c>
      <c r="D44" s="133">
        <v>4936.91</v>
      </c>
      <c r="E44" s="134">
        <v>-2.4715496583887327E-2</v>
      </c>
      <c r="F44" s="132">
        <v>8.3932858615250079E-3</v>
      </c>
      <c r="G44" s="133">
        <v>18544.448999999997</v>
      </c>
      <c r="H44" s="133">
        <v>14397.118999999999</v>
      </c>
      <c r="I44" s="133">
        <v>16158.621000000001</v>
      </c>
      <c r="J44" s="134">
        <v>-0.22364266525255072</v>
      </c>
      <c r="K44" s="135">
        <v>0.12235100647567075</v>
      </c>
    </row>
    <row r="45" spans="1:11" ht="15" thickBot="1" x14ac:dyDescent="0.35">
      <c r="A45" s="56" t="s">
        <v>28</v>
      </c>
      <c r="B45" s="141">
        <v>14570.300999999999</v>
      </c>
      <c r="C45" s="141">
        <v>10025.558999999999</v>
      </c>
      <c r="D45" s="141">
        <v>13673.554000000002</v>
      </c>
      <c r="E45" s="142">
        <v>-0.31191819578744462</v>
      </c>
      <c r="F45" s="143">
        <v>0.363869485980782</v>
      </c>
      <c r="G45" s="141">
        <v>9173.5860000000011</v>
      </c>
      <c r="H45" s="141">
        <v>6624.1399999999994</v>
      </c>
      <c r="I45" s="141">
        <v>8392.9880000000012</v>
      </c>
      <c r="J45" s="142">
        <v>-0.27791160403358089</v>
      </c>
      <c r="K45" s="144">
        <v>0.26703058812162817</v>
      </c>
    </row>
    <row r="46" spans="1:11" x14ac:dyDescent="0.3">
      <c r="A46" s="145"/>
      <c r="B46" s="47"/>
      <c r="C46" s="47"/>
      <c r="D46" s="47"/>
      <c r="E46" s="146"/>
      <c r="F46" s="146"/>
      <c r="G46" s="47"/>
      <c r="H46" s="47"/>
      <c r="I46" s="47"/>
      <c r="J46" s="146"/>
      <c r="K46" s="146"/>
    </row>
    <row r="47" spans="1:11" ht="15" thickBot="1" x14ac:dyDescent="0.35">
      <c r="A47" s="147"/>
      <c r="B47" s="148"/>
      <c r="C47" s="149"/>
      <c r="D47" s="149"/>
      <c r="E47" s="150"/>
      <c r="F47" s="151"/>
      <c r="G47" s="152"/>
      <c r="H47" s="152"/>
      <c r="I47" s="152"/>
      <c r="J47" s="153"/>
      <c r="K47" s="153"/>
    </row>
    <row r="48" spans="1:11" ht="16.2" thickBot="1" x14ac:dyDescent="0.4">
      <c r="A48" s="40"/>
      <c r="B48" s="154"/>
      <c r="C48" s="155" t="s">
        <v>57</v>
      </c>
      <c r="D48" s="155" t="s">
        <v>58</v>
      </c>
      <c r="E48" s="155" t="s">
        <v>59</v>
      </c>
      <c r="F48" s="156"/>
      <c r="G48" s="157"/>
      <c r="H48" s="157"/>
      <c r="I48" s="157"/>
      <c r="J48" s="101"/>
      <c r="K48" s="102"/>
    </row>
    <row r="49" spans="1:11" x14ac:dyDescent="0.3">
      <c r="A49" s="46" t="s">
        <v>39</v>
      </c>
      <c r="B49" s="158"/>
      <c r="C49" s="159">
        <v>-8127.8469999999979</v>
      </c>
      <c r="D49" s="159">
        <v>-6099.8819999999978</v>
      </c>
      <c r="E49" s="160">
        <v>-5941.1449999999968</v>
      </c>
      <c r="G49" s="47"/>
      <c r="H49" s="47"/>
      <c r="I49" s="47"/>
      <c r="J49" s="104"/>
      <c r="K49" s="105"/>
    </row>
    <row r="50" spans="1:11" x14ac:dyDescent="0.3">
      <c r="A50" s="35" t="s">
        <v>27</v>
      </c>
      <c r="C50" s="130">
        <v>-13524.561999999996</v>
      </c>
      <c r="D50" s="130">
        <v>-9501.3009999999995</v>
      </c>
      <c r="E50" s="161">
        <v>-11221.711000000001</v>
      </c>
      <c r="G50" s="47"/>
      <c r="H50" s="47"/>
      <c r="I50" s="47"/>
      <c r="J50" s="104"/>
      <c r="K50" s="105"/>
    </row>
    <row r="51" spans="1:11" x14ac:dyDescent="0.3">
      <c r="A51" s="35" t="s">
        <v>28</v>
      </c>
      <c r="C51" s="130">
        <v>5396.7149999999983</v>
      </c>
      <c r="D51" s="133">
        <v>3401.4189999999999</v>
      </c>
      <c r="E51" s="162">
        <v>5280.5660000000007</v>
      </c>
      <c r="G51" s="47"/>
      <c r="H51" s="47"/>
      <c r="I51" s="47"/>
      <c r="J51" s="163"/>
      <c r="K51" s="105"/>
    </row>
    <row r="52" spans="1:11" x14ac:dyDescent="0.3">
      <c r="A52" s="35"/>
      <c r="C52" s="133"/>
      <c r="D52" s="133"/>
      <c r="E52" s="162"/>
      <c r="G52" s="47"/>
      <c r="H52" s="47"/>
      <c r="I52" s="47"/>
      <c r="J52" s="163"/>
      <c r="K52" s="105"/>
    </row>
    <row r="53" spans="1:11" x14ac:dyDescent="0.3">
      <c r="A53" s="33" t="s">
        <v>40</v>
      </c>
      <c r="C53" s="164">
        <v>0.70676683971284404</v>
      </c>
      <c r="D53" s="164">
        <v>0.70982318423458846</v>
      </c>
      <c r="E53" s="165">
        <v>0.75801402669780227</v>
      </c>
      <c r="G53" s="54"/>
      <c r="H53" s="54"/>
      <c r="I53" s="54"/>
      <c r="J53" s="47"/>
      <c r="K53" s="105"/>
    </row>
    <row r="54" spans="1:11" x14ac:dyDescent="0.3">
      <c r="A54" s="35" t="s">
        <v>27</v>
      </c>
      <c r="C54" s="164">
        <v>0.27069485860701503</v>
      </c>
      <c r="D54" s="164">
        <v>0.34005539580523025</v>
      </c>
      <c r="E54" s="165">
        <v>0.30552792840428644</v>
      </c>
      <c r="G54" s="54"/>
      <c r="H54" s="54"/>
      <c r="I54" s="54"/>
      <c r="J54" s="47"/>
      <c r="K54" s="105"/>
    </row>
    <row r="55" spans="1:11" ht="15" thickBot="1" x14ac:dyDescent="0.35">
      <c r="A55" s="56" t="s">
        <v>28</v>
      </c>
      <c r="B55" s="166"/>
      <c r="C55" s="167">
        <v>1.5882884839145779</v>
      </c>
      <c r="D55" s="167">
        <v>1.5134883924554734</v>
      </c>
      <c r="E55" s="168">
        <v>1.6291640116726009</v>
      </c>
      <c r="G55" s="54"/>
      <c r="H55" s="54"/>
      <c r="I55" s="54"/>
      <c r="J55" s="47"/>
      <c r="K55" s="105"/>
    </row>
    <row r="56" spans="1:11" x14ac:dyDescent="0.3">
      <c r="G56" s="169"/>
      <c r="H56" s="170"/>
      <c r="I56" s="169"/>
      <c r="J56" s="169"/>
      <c r="K56" s="169"/>
    </row>
  </sheetData>
  <mergeCells count="2">
    <mergeCell ref="A9:K9"/>
    <mergeCell ref="A11:K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Globale</vt:lpstr>
      <vt:lpstr>GP</vt:lpstr>
      <vt:lpstr>GSA</vt:lpstr>
      <vt:lpstr>Type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2021-06-11T13:09:14Z</dcterms:modified>
</cp:coreProperties>
</file>