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Commerce\Année-2024\Rst-comext\Rst-4 mois 2024\"/>
    </mc:Choice>
  </mc:AlternateContent>
  <xr:revisionPtr revIDLastSave="0" documentId="13_ncr:1_{6DEADFB5-DA2B-4CD0-B975-B84E3FFADF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definedNames>
    <definedName name="_xlnm.Print_Area" localSheetId="3">TYPE!#REF!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3" l="1"/>
  <c r="H43" i="3"/>
  <c r="G43" i="3"/>
  <c r="D43" i="3"/>
  <c r="E53" i="3" s="1"/>
  <c r="C43" i="3"/>
  <c r="B43" i="3"/>
  <c r="I42" i="3"/>
  <c r="H42" i="3"/>
  <c r="G42" i="3"/>
  <c r="C48" i="3" s="1"/>
  <c r="D42" i="3"/>
  <c r="C42" i="3"/>
  <c r="B42" i="3"/>
  <c r="K39" i="3"/>
  <c r="J39" i="3"/>
  <c r="F39" i="3"/>
  <c r="E39" i="3"/>
  <c r="K38" i="3"/>
  <c r="J38" i="3"/>
  <c r="F38" i="3"/>
  <c r="E38" i="3"/>
  <c r="K37" i="3"/>
  <c r="I37" i="3"/>
  <c r="H37" i="3"/>
  <c r="G37" i="3"/>
  <c r="D37" i="3"/>
  <c r="C37" i="3"/>
  <c r="B37" i="3"/>
  <c r="K35" i="3"/>
  <c r="J35" i="3"/>
  <c r="F35" i="3"/>
  <c r="E35" i="3"/>
  <c r="K34" i="3"/>
  <c r="J34" i="3"/>
  <c r="F34" i="3"/>
  <c r="E34" i="3"/>
  <c r="I33" i="3"/>
  <c r="H33" i="3"/>
  <c r="G33" i="3"/>
  <c r="D33" i="3"/>
  <c r="C33" i="3"/>
  <c r="B33" i="3"/>
  <c r="K31" i="3"/>
  <c r="J31" i="3"/>
  <c r="F31" i="3"/>
  <c r="E31" i="3"/>
  <c r="K30" i="3"/>
  <c r="J30" i="3"/>
  <c r="F30" i="3"/>
  <c r="E30" i="3"/>
  <c r="I29" i="3"/>
  <c r="H29" i="3"/>
  <c r="G29" i="3"/>
  <c r="D29" i="3"/>
  <c r="C29" i="3"/>
  <c r="B29" i="3"/>
  <c r="K26" i="3"/>
  <c r="J26" i="3"/>
  <c r="F26" i="3"/>
  <c r="E26" i="3"/>
  <c r="I25" i="3"/>
  <c r="H25" i="3"/>
  <c r="G25" i="3"/>
  <c r="D25" i="3"/>
  <c r="C25" i="3"/>
  <c r="B25" i="3"/>
  <c r="K22" i="3"/>
  <c r="J22" i="3"/>
  <c r="F22" i="3"/>
  <c r="E22" i="3"/>
  <c r="I21" i="3"/>
  <c r="H21" i="3"/>
  <c r="G21" i="3"/>
  <c r="D21" i="3"/>
  <c r="C21" i="3"/>
  <c r="B21" i="3"/>
  <c r="K19" i="3"/>
  <c r="J19" i="3"/>
  <c r="F19" i="3"/>
  <c r="E19" i="3"/>
  <c r="K18" i="3"/>
  <c r="J18" i="3"/>
  <c r="F18" i="3"/>
  <c r="E18" i="3"/>
  <c r="I17" i="3"/>
  <c r="H17" i="3"/>
  <c r="G17" i="3"/>
  <c r="D17" i="3"/>
  <c r="C17" i="3"/>
  <c r="E17" i="3" s="1"/>
  <c r="B17" i="3"/>
  <c r="F33" i="3" l="1"/>
  <c r="F25" i="3"/>
  <c r="J17" i="3"/>
  <c r="J33" i="3"/>
  <c r="E52" i="3"/>
  <c r="D48" i="3"/>
  <c r="E29" i="3"/>
  <c r="C49" i="3"/>
  <c r="C41" i="3"/>
  <c r="D47" i="3" s="1"/>
  <c r="E43" i="3"/>
  <c r="K17" i="3"/>
  <c r="F21" i="3"/>
  <c r="J25" i="3"/>
  <c r="E37" i="3"/>
  <c r="J43" i="3"/>
  <c r="K29" i="3"/>
  <c r="K25" i="3"/>
  <c r="J29" i="3"/>
  <c r="I41" i="3"/>
  <c r="K21" i="3"/>
  <c r="E33" i="3"/>
  <c r="E48" i="3"/>
  <c r="J21" i="3"/>
  <c r="H41" i="3"/>
  <c r="B41" i="3"/>
  <c r="C51" i="3" s="1"/>
  <c r="F17" i="3"/>
  <c r="E25" i="3"/>
  <c r="K33" i="3"/>
  <c r="K43" i="3"/>
  <c r="F29" i="3"/>
  <c r="G41" i="3"/>
  <c r="C52" i="3"/>
  <c r="D41" i="3"/>
  <c r="F41" i="3" s="1"/>
  <c r="E21" i="3"/>
  <c r="D52" i="3"/>
  <c r="D51" i="3"/>
  <c r="E41" i="3"/>
  <c r="C53" i="3"/>
  <c r="F37" i="3"/>
  <c r="D53" i="3"/>
  <c r="F43" i="3"/>
  <c r="E42" i="3"/>
  <c r="D49" i="3"/>
  <c r="J37" i="3"/>
  <c r="F42" i="3"/>
  <c r="E49" i="3"/>
  <c r="J42" i="3"/>
  <c r="K42" i="3"/>
  <c r="J41" i="3" l="1"/>
  <c r="K41" i="3"/>
  <c r="C47" i="3"/>
  <c r="E51" i="3"/>
  <c r="E47" i="3"/>
  <c r="K54" i="2" l="1"/>
  <c r="J54" i="2"/>
  <c r="F54" i="2"/>
  <c r="E54" i="2"/>
  <c r="K53" i="2"/>
  <c r="J53" i="2"/>
  <c r="F53" i="2"/>
  <c r="E53" i="2"/>
  <c r="I52" i="2"/>
  <c r="H52" i="2"/>
  <c r="J52" i="2" s="1"/>
  <c r="G52" i="2"/>
  <c r="D52" i="2"/>
  <c r="C52" i="2"/>
  <c r="B52" i="2"/>
  <c r="E52" i="2" s="1"/>
  <c r="K50" i="2"/>
  <c r="J50" i="2"/>
  <c r="F50" i="2"/>
  <c r="E50" i="2"/>
  <c r="K49" i="2"/>
  <c r="J49" i="2"/>
  <c r="F49" i="2"/>
  <c r="E49" i="2"/>
  <c r="I48" i="2"/>
  <c r="H48" i="2"/>
  <c r="K48" i="2" s="1"/>
  <c r="G48" i="2"/>
  <c r="D48" i="2"/>
  <c r="F48" i="2" s="1"/>
  <c r="C48" i="2"/>
  <c r="B48" i="2"/>
  <c r="K46" i="2"/>
  <c r="J46" i="2"/>
  <c r="F46" i="2"/>
  <c r="E46" i="2"/>
  <c r="K45" i="2"/>
  <c r="J45" i="2"/>
  <c r="F45" i="2"/>
  <c r="E45" i="2"/>
  <c r="J44" i="2"/>
  <c r="I44" i="2"/>
  <c r="K44" i="2" s="1"/>
  <c r="H44" i="2"/>
  <c r="G44" i="2"/>
  <c r="D44" i="2"/>
  <c r="C44" i="2"/>
  <c r="B44" i="2"/>
  <c r="I42" i="2"/>
  <c r="I58" i="2" s="1"/>
  <c r="H42" i="2"/>
  <c r="G42" i="2"/>
  <c r="D42" i="2"/>
  <c r="C42" i="2"/>
  <c r="B42" i="2"/>
  <c r="B58" i="2" s="1"/>
  <c r="I41" i="2"/>
  <c r="H41" i="2"/>
  <c r="G41" i="2"/>
  <c r="G57" i="2" s="1"/>
  <c r="E41" i="2"/>
  <c r="D41" i="2"/>
  <c r="C41" i="2"/>
  <c r="C40" i="2" s="1"/>
  <c r="B41" i="2"/>
  <c r="D40" i="2"/>
  <c r="K38" i="2"/>
  <c r="J38" i="2"/>
  <c r="F38" i="2"/>
  <c r="E38" i="2"/>
  <c r="K37" i="2"/>
  <c r="J37" i="2"/>
  <c r="F37" i="2"/>
  <c r="E37" i="2"/>
  <c r="I36" i="2"/>
  <c r="H36" i="2"/>
  <c r="J36" i="2" s="1"/>
  <c r="G36" i="2"/>
  <c r="D36" i="2"/>
  <c r="C36" i="2"/>
  <c r="B36" i="2"/>
  <c r="E36" i="2" s="1"/>
  <c r="K34" i="2"/>
  <c r="J34" i="2"/>
  <c r="F34" i="2"/>
  <c r="E34" i="2"/>
  <c r="K33" i="2"/>
  <c r="J33" i="2"/>
  <c r="F33" i="2"/>
  <c r="E33" i="2"/>
  <c r="I32" i="2"/>
  <c r="H32" i="2"/>
  <c r="K32" i="2" s="1"/>
  <c r="G32" i="2"/>
  <c r="D32" i="2"/>
  <c r="F32" i="2" s="1"/>
  <c r="C32" i="2"/>
  <c r="B32" i="2"/>
  <c r="I30" i="2"/>
  <c r="K30" i="2" s="1"/>
  <c r="H30" i="2"/>
  <c r="J30" i="2" s="1"/>
  <c r="G30" i="2"/>
  <c r="D30" i="2"/>
  <c r="F30" i="2" s="1"/>
  <c r="C30" i="2"/>
  <c r="B30" i="2"/>
  <c r="B28" i="2" s="1"/>
  <c r="I29" i="2"/>
  <c r="I28" i="2" s="1"/>
  <c r="H29" i="2"/>
  <c r="J29" i="2" s="1"/>
  <c r="G29" i="2"/>
  <c r="G28" i="2" s="1"/>
  <c r="E29" i="2"/>
  <c r="D29" i="2"/>
  <c r="F29" i="2" s="1"/>
  <c r="C29" i="2"/>
  <c r="C28" i="2" s="1"/>
  <c r="B29" i="2"/>
  <c r="D28" i="2"/>
  <c r="K25" i="2"/>
  <c r="J25" i="2"/>
  <c r="F25" i="2"/>
  <c r="E25" i="2"/>
  <c r="I24" i="2"/>
  <c r="K24" i="2" s="1"/>
  <c r="H24" i="2"/>
  <c r="J24" i="2" s="1"/>
  <c r="G24" i="2"/>
  <c r="D24" i="2"/>
  <c r="C24" i="2"/>
  <c r="E24" i="2" s="1"/>
  <c r="B24" i="2"/>
  <c r="K21" i="2"/>
  <c r="J21" i="2"/>
  <c r="F21" i="2"/>
  <c r="E21" i="2"/>
  <c r="I20" i="2"/>
  <c r="H20" i="2"/>
  <c r="J20" i="2" s="1"/>
  <c r="G20" i="2"/>
  <c r="D20" i="2"/>
  <c r="C20" i="2"/>
  <c r="F20" i="2" s="1"/>
  <c r="B20" i="2"/>
  <c r="E20" i="2" s="1"/>
  <c r="K18" i="2"/>
  <c r="J18" i="2"/>
  <c r="F18" i="2"/>
  <c r="E18" i="2"/>
  <c r="K17" i="2"/>
  <c r="J17" i="2"/>
  <c r="F17" i="2"/>
  <c r="E17" i="2"/>
  <c r="I16" i="2"/>
  <c r="H16" i="2"/>
  <c r="G16" i="2"/>
  <c r="D16" i="2"/>
  <c r="F16" i="2" s="1"/>
  <c r="C16" i="2"/>
  <c r="E16" i="2" s="1"/>
  <c r="B16" i="2"/>
  <c r="F24" i="2" l="1"/>
  <c r="K36" i="2"/>
  <c r="D57" i="2"/>
  <c r="D64" i="2" s="1"/>
  <c r="H40" i="2"/>
  <c r="K20" i="2"/>
  <c r="E32" i="2"/>
  <c r="F41" i="2"/>
  <c r="E44" i="2"/>
  <c r="F44" i="2"/>
  <c r="K29" i="2"/>
  <c r="I57" i="2"/>
  <c r="H57" i="2"/>
  <c r="C64" i="2" s="1"/>
  <c r="E28" i="2"/>
  <c r="F36" i="2"/>
  <c r="J41" i="2"/>
  <c r="E48" i="2"/>
  <c r="J32" i="2"/>
  <c r="K41" i="2"/>
  <c r="F28" i="2"/>
  <c r="D56" i="2"/>
  <c r="I40" i="2"/>
  <c r="I56" i="2" s="1"/>
  <c r="D67" i="2" s="1"/>
  <c r="K16" i="2"/>
  <c r="B57" i="2"/>
  <c r="B68" i="2" s="1"/>
  <c r="D58" i="2"/>
  <c r="D69" i="2" s="1"/>
  <c r="F52" i="2"/>
  <c r="E42" i="2"/>
  <c r="C57" i="2"/>
  <c r="G58" i="2"/>
  <c r="J48" i="2"/>
  <c r="H58" i="2"/>
  <c r="K58" i="2" s="1"/>
  <c r="J57" i="2"/>
  <c r="F56" i="2"/>
  <c r="B69" i="2"/>
  <c r="B65" i="2"/>
  <c r="D65" i="2"/>
  <c r="B64" i="2"/>
  <c r="C68" i="2"/>
  <c r="E57" i="2"/>
  <c r="J58" i="2"/>
  <c r="C56" i="2"/>
  <c r="H28" i="2"/>
  <c r="J28" i="2" s="1"/>
  <c r="B40" i="2"/>
  <c r="E40" i="2" s="1"/>
  <c r="F42" i="2"/>
  <c r="K52" i="2"/>
  <c r="J16" i="2"/>
  <c r="F40" i="2"/>
  <c r="J42" i="2"/>
  <c r="E30" i="2"/>
  <c r="G40" i="2"/>
  <c r="G56" i="2" s="1"/>
  <c r="K42" i="2"/>
  <c r="C58" i="2"/>
  <c r="D63" i="2" l="1"/>
  <c r="F58" i="2"/>
  <c r="K57" i="2"/>
  <c r="K40" i="2"/>
  <c r="F57" i="2"/>
  <c r="D68" i="2"/>
  <c r="B56" i="2"/>
  <c r="E58" i="2"/>
  <c r="C69" i="2"/>
  <c r="C65" i="2"/>
  <c r="H56" i="2"/>
  <c r="C67" i="2" s="1"/>
  <c r="J40" i="2"/>
  <c r="K28" i="2"/>
  <c r="B63" i="2" l="1"/>
  <c r="B67" i="2"/>
  <c r="E56" i="2"/>
  <c r="J56" i="2"/>
  <c r="K56" i="2"/>
  <c r="C63" i="2"/>
  <c r="D54" i="1" l="1"/>
  <c r="D53" i="1"/>
  <c r="F53" i="1" s="1"/>
  <c r="E51" i="1"/>
  <c r="G51" i="1" s="1"/>
  <c r="D51" i="1"/>
  <c r="C51" i="1"/>
  <c r="C53" i="1" s="1"/>
  <c r="F50" i="1"/>
  <c r="E50" i="1"/>
  <c r="E53" i="1" s="1"/>
  <c r="G53" i="1" s="1"/>
  <c r="D50" i="1"/>
  <c r="C50" i="1"/>
  <c r="E48" i="1"/>
  <c r="D48" i="1"/>
  <c r="C48" i="1"/>
  <c r="E47" i="1"/>
  <c r="D47" i="1"/>
  <c r="C47" i="1"/>
  <c r="G45" i="1"/>
  <c r="F45" i="1"/>
  <c r="G44" i="1"/>
  <c r="F44" i="1"/>
  <c r="E41" i="1"/>
  <c r="D41" i="1"/>
  <c r="C41" i="1"/>
  <c r="E40" i="1"/>
  <c r="D40" i="1"/>
  <c r="C40" i="1"/>
  <c r="G38" i="1"/>
  <c r="F38" i="1"/>
  <c r="G37" i="1"/>
  <c r="F37" i="1"/>
  <c r="E34" i="1"/>
  <c r="D34" i="1"/>
  <c r="C34" i="1"/>
  <c r="E33" i="1"/>
  <c r="D33" i="1"/>
  <c r="C33" i="1"/>
  <c r="G31" i="1"/>
  <c r="F31" i="1"/>
  <c r="G30" i="1"/>
  <c r="F30" i="1"/>
  <c r="E27" i="1"/>
  <c r="D27" i="1"/>
  <c r="C27" i="1"/>
  <c r="E26" i="1"/>
  <c r="D26" i="1"/>
  <c r="C26" i="1"/>
  <c r="G24" i="1"/>
  <c r="F24" i="1"/>
  <c r="G23" i="1"/>
  <c r="F23" i="1"/>
  <c r="E20" i="1"/>
  <c r="D20" i="1"/>
  <c r="C20" i="1"/>
  <c r="E19" i="1"/>
  <c r="D19" i="1"/>
  <c r="C19" i="1"/>
  <c r="G17" i="1"/>
  <c r="F17" i="1"/>
  <c r="G16" i="1"/>
  <c r="F16" i="1"/>
  <c r="C54" i="1" l="1"/>
  <c r="G50" i="1"/>
  <c r="E54" i="1"/>
  <c r="F51" i="1"/>
  <c r="E48" i="5" l="1"/>
  <c r="D48" i="5"/>
  <c r="C48" i="5"/>
  <c r="E47" i="5"/>
  <c r="D47" i="5"/>
  <c r="C47" i="5"/>
  <c r="G45" i="5"/>
  <c r="F45" i="5"/>
  <c r="G44" i="5"/>
  <c r="F44" i="5"/>
  <c r="E40" i="5"/>
  <c r="D40" i="5"/>
  <c r="C40" i="5"/>
  <c r="E39" i="5"/>
  <c r="D39" i="5"/>
  <c r="C39" i="5"/>
  <c r="G37" i="5"/>
  <c r="F37" i="5"/>
  <c r="G36" i="5"/>
  <c r="F36" i="5"/>
  <c r="E21" i="5"/>
  <c r="D21" i="5"/>
  <c r="C21" i="5"/>
  <c r="E20" i="5"/>
  <c r="G20" i="5" s="1"/>
  <c r="D20" i="5"/>
  <c r="C20" i="5"/>
  <c r="D24" i="5" l="1"/>
  <c r="F20" i="5"/>
  <c r="G21" i="5"/>
  <c r="F21" i="5"/>
  <c r="C23" i="5"/>
  <c r="D23" i="5"/>
  <c r="E23" i="5"/>
  <c r="C24" i="5"/>
  <c r="E24" i="5"/>
</calcChain>
</file>

<file path=xl/sharedStrings.xml><?xml version="1.0" encoding="utf-8"?>
<sst xmlns="http://schemas.openxmlformats.org/spreadsheetml/2006/main" count="192" uniqueCount="74">
  <si>
    <t>BALANCE COMMERCIALE</t>
  </si>
  <si>
    <t>GROUPES DE PRODUITS</t>
  </si>
  <si>
    <t>Var : en %</t>
  </si>
  <si>
    <t>2023/2022</t>
  </si>
  <si>
    <t>2024/2023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</si>
  <si>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</si>
  <si>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</si>
  <si>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</si>
  <si>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</si>
  <si>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</si>
  <si>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</si>
  <si>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</si>
  <si>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</si>
  <si>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</si>
  <si>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</si>
  <si>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</si>
  <si>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</si>
  <si>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</si>
  <si>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Produits</t>
  </si>
  <si>
    <t>Exportations</t>
  </si>
  <si>
    <t>Importations</t>
  </si>
  <si>
    <t>Valeurs en MD</t>
  </si>
  <si>
    <t xml:space="preserve">          Variation</t>
  </si>
  <si>
    <t>23/22</t>
  </si>
  <si>
    <t>24/23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</si>
  <si>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</si>
  <si>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</si>
  <si>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</si>
  <si>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</si>
  <si>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</si>
  <si>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</si>
  <si>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</si>
  <si>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</si>
  <si>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</si>
  <si>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</si>
  <si>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>Solde commercial</t>
  </si>
  <si>
    <t>Taux de couverture</t>
  </si>
  <si>
    <t xml:space="preserve"> </t>
  </si>
  <si>
    <t>COMMERCE EXTERIEUR SELON LE REGIME ET LE GROUPEMENT SECTORIEL D'ACTIVITE</t>
  </si>
  <si>
    <t xml:space="preserve">Exportations 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</si>
  <si>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</si>
  <si>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</si>
  <si>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</si>
  <si>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</si>
  <si>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</si>
  <si>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</si>
  <si>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</si>
  <si>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</si>
  <si>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</si>
  <si>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</si>
  <si>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</si>
  <si>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</si>
  <si>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</si>
  <si>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</si>
  <si>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</si>
  <si>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</si>
  <si>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</si>
  <si>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</si>
  <si>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</si>
  <si>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</si>
  <si>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</si>
  <si>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</si>
  <si>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>4 MOIS 2024</t>
  </si>
  <si>
    <t xml:space="preserve"> 4mois2022</t>
  </si>
  <si>
    <t xml:space="preserve"> 4mois2023</t>
  </si>
  <si>
    <t xml:space="preserve"> 4mois2024</t>
  </si>
  <si>
    <t xml:space="preserve"> 4 mois</t>
  </si>
  <si>
    <t>MINISTÈRE DU DÉVELOPPEMENT DE L'INVESTISSEMENT ET DE LA COOPÉRATION INTERNATIONAL</t>
  </si>
  <si>
    <t>4  MOIS 2 0 2 4</t>
  </si>
  <si>
    <t xml:space="preserve"> 4 mois2022</t>
  </si>
  <si>
    <t xml:space="preserve"> 4 mois2023</t>
  </si>
  <si>
    <t xml:space="preserve"> 4 mois2024</t>
  </si>
  <si>
    <t>COMMERCE EXTERIEUR SELON LE REGIME ET LE TYPE D'UTILISATION</t>
  </si>
  <si>
    <t xml:space="preserve">  4 Mois 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</si>
</sst>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0"/>
      <name val="MS Sans Serif"/>
      <family val="2"/>
    </font>
    <font>
      <sz val="9"/>
      <color rgb="FFFFFFFF"/>
      <name val="Arial"/>
      <family val="2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readingOrder="1"/>
    </xf>
    <xf numFmtId="0" fontId="4" fillId="0" borderId="0" xfId="0" applyFont="1" applyAlignment="1">
      <alignment horizontal="center" readingOrder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2" fillId="0" borderId="0" xfId="0" applyFont="1"/>
    <xf numFmtId="164" fontId="7" fillId="2" borderId="0" xfId="0" applyNumberFormat="1" applyFont="1" applyFill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Continuous"/>
    </xf>
    <xf numFmtId="0" fontId="12" fillId="0" borderId="0" xfId="0" applyFont="1"/>
    <xf numFmtId="0" fontId="6" fillId="0" borderId="0" xfId="0" applyFo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2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13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6" fillId="0" borderId="6" xfId="0" applyFont="1" applyBorder="1"/>
    <xf numFmtId="0" fontId="13" fillId="0" borderId="5" xfId="0" applyFont="1" applyBorder="1" applyAlignment="1">
      <alignment horizontal="center" vertical="center"/>
    </xf>
    <xf numFmtId="0" fontId="0" fillId="0" borderId="10" xfId="0" applyBorder="1"/>
    <xf numFmtId="17" fontId="13" fillId="0" borderId="15" xfId="0" applyNumberFormat="1" applyFont="1" applyBorder="1" applyAlignment="1">
      <alignment horizontal="center" vertical="center"/>
    </xf>
    <xf numFmtId="17" fontId="13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2" fillId="0" borderId="10" xfId="0" applyFont="1" applyBorder="1"/>
    <xf numFmtId="0" fontId="16" fillId="0" borderId="0" xfId="0" applyFont="1"/>
    <xf numFmtId="0" fontId="11" fillId="6" borderId="0" xfId="0" applyFont="1" applyFill="1" applyAlignment="1">
      <alignment horizontal="centerContinuous" vertical="center"/>
    </xf>
    <xf numFmtId="0" fontId="6" fillId="6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6" borderId="1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7" xfId="0" applyFont="1" applyBorder="1"/>
    <xf numFmtId="0" fontId="13" fillId="0" borderId="17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17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4" fontId="6" fillId="0" borderId="0" xfId="0" applyNumberFormat="1" applyFont="1"/>
    <xf numFmtId="165" fontId="7" fillId="7" borderId="0" xfId="1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7" borderId="0" xfId="0" applyFont="1" applyFill="1"/>
    <xf numFmtId="9" fontId="6" fillId="0" borderId="0" xfId="0" applyNumberFormat="1" applyFont="1"/>
    <xf numFmtId="0" fontId="7" fillId="0" borderId="0" xfId="0" applyFont="1"/>
    <xf numFmtId="0" fontId="6" fillId="0" borderId="2" xfId="0" applyFont="1" applyBorder="1"/>
    <xf numFmtId="10" fontId="6" fillId="2" borderId="0" xfId="1" applyNumberFormat="1" applyFont="1" applyFill="1" applyBorder="1" applyAlignment="1">
      <alignment horizontal="center"/>
    </xf>
    <xf numFmtId="0" fontId="19" fillId="0" borderId="0" xfId="0" applyFont="1"/>
    <xf numFmtId="0" fontId="13" fillId="0" borderId="9" xfId="0" applyFont="1" applyBorder="1" applyAlignment="1">
      <alignment horizontal="center"/>
    </xf>
    <xf numFmtId="0" fontId="0" fillId="0" borderId="8" xfId="0" applyBorder="1"/>
    <xf numFmtId="165" fontId="7" fillId="0" borderId="0" xfId="1" applyNumberFormat="1" applyFont="1" applyBorder="1" applyAlignment="1">
      <alignment horizontal="center"/>
    </xf>
    <xf numFmtId="165" fontId="7" fillId="0" borderId="9" xfId="1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5" fontId="20" fillId="0" borderId="0" xfId="1" applyNumberFormat="1" applyFont="1" applyBorder="1" applyAlignment="1">
      <alignment horizontal="center"/>
    </xf>
    <xf numFmtId="165" fontId="20" fillId="0" borderId="9" xfId="1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9" fontId="7" fillId="0" borderId="0" xfId="1" applyFont="1" applyBorder="1" applyAlignment="1">
      <alignment horizontal="center"/>
    </xf>
    <xf numFmtId="9" fontId="7" fillId="0" borderId="9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17" fontId="7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12" fillId="0" borderId="14" xfId="0" applyFont="1" applyBorder="1"/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7" fontId="7" fillId="0" borderId="1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7" fontId="7" fillId="0" borderId="2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 vertical="center"/>
    </xf>
    <xf numFmtId="0" fontId="18" fillId="0" borderId="7" xfId="0" applyFont="1" applyBorder="1"/>
    <xf numFmtId="0" fontId="18" fillId="0" borderId="12" xfId="0" applyFont="1" applyBorder="1"/>
    <xf numFmtId="0" fontId="18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49" fontId="11" fillId="0" borderId="14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7" fontId="11" fillId="0" borderId="0" xfId="0" applyNumberFormat="1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0</xdr:row>
      <xdr:rowOff>123825</xdr:rowOff>
    </xdr:from>
    <xdr:to>
      <xdr:col>3</xdr:col>
      <xdr:colOff>752475</xdr:colOff>
      <xdr:row>5</xdr:row>
      <xdr:rowOff>190501</xdr:rowOff>
    </xdr:to>
    <xdr:sp macro="" textlink="">
      <xdr:nvSpPr>
        <xdr:cNvPr id="4" name="Texte 1">
          <a:extLst>
            <a:ext uri="{FF2B5EF4-FFF2-40B4-BE49-F238E27FC236}">
              <a16:creationId xmlns:a16="http://schemas.microsoft.com/office/drawing/2014/main" id="{CD975D6E-FD64-46C3-9A6F-51D03AC44E1C}"/>
            </a:ext>
          </a:extLst>
        </xdr:cNvPr>
        <xdr:cNvSpPr>
          <a:spLocks noChangeArrowheads="1"/>
        </xdr:cNvSpPr>
      </xdr:nvSpPr>
      <xdr:spPr bwMode="auto">
        <a:xfrm>
          <a:off x="933449" y="504825"/>
          <a:ext cx="2514601" cy="10382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****</a:t>
          </a:r>
          <a:endParaRPr lang="fr-FR" sz="1100" b="1" i="0"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MINISTERE  DE  L'ECONOMIE  ET </a:t>
          </a:r>
        </a:p>
        <a:p>
          <a:pPr algn="ctr" rtl="0" eaLnBrk="1" fontAlgn="auto" latinLnBrk="0" hangingPunct="1"/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algn="ctr" rtl="0" eaLnBrk="1" fontAlgn="auto" latinLnBrk="0" hangingPunct="1"/>
          <a:endParaRPr lang="fr-FR" sz="9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121921</xdr:colOff>
      <xdr:row>1</xdr:row>
      <xdr:rowOff>0</xdr:rowOff>
    </xdr:from>
    <xdr:to>
      <xdr:col>2</xdr:col>
      <xdr:colOff>739141</xdr:colOff>
      <xdr:row>6</xdr:row>
      <xdr:rowOff>38100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F9BE91ED-E389-4151-9BFB-910327A6BEEA}"/>
            </a:ext>
          </a:extLst>
        </xdr:cNvPr>
        <xdr:cNvSpPr>
          <a:spLocks noChangeArrowheads="1"/>
        </xdr:cNvSpPr>
      </xdr:nvSpPr>
      <xdr:spPr bwMode="auto">
        <a:xfrm>
          <a:off x="121921" y="190500"/>
          <a:ext cx="2550795" cy="990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</a:p>
        <a:p>
          <a:pPr algn="ctr" rtl="0"/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1</xdr:row>
      <xdr:rowOff>76200</xdr:rowOff>
    </xdr:from>
    <xdr:to>
      <xdr:col>1</xdr:col>
      <xdr:colOff>495300</xdr:colOff>
      <xdr:row>5</xdr:row>
      <xdr:rowOff>152400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6203928D-2BB3-492F-8347-CF043CAC645D}"/>
            </a:ext>
          </a:extLst>
        </xdr:cNvPr>
        <xdr:cNvSpPr txBox="1">
          <a:spLocks noChangeArrowheads="1"/>
        </xdr:cNvSpPr>
      </xdr:nvSpPr>
      <xdr:spPr bwMode="auto">
        <a:xfrm>
          <a:off x="361951" y="266700"/>
          <a:ext cx="2590799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MINISTERE  DE  L'ECONOMIE  ET </a:t>
          </a: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</xdr:row>
      <xdr:rowOff>66675</xdr:rowOff>
    </xdr:from>
    <xdr:to>
      <xdr:col>1</xdr:col>
      <xdr:colOff>495301</xdr:colOff>
      <xdr:row>5</xdr:row>
      <xdr:rowOff>161925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D380EF0F-1A41-406B-9867-06E1E4BC48CB}"/>
            </a:ext>
          </a:extLst>
        </xdr:cNvPr>
        <xdr:cNvSpPr txBox="1">
          <a:spLocks noChangeArrowheads="1"/>
        </xdr:cNvSpPr>
      </xdr:nvSpPr>
      <xdr:spPr bwMode="auto">
        <a:xfrm>
          <a:off x="171451" y="257175"/>
          <a:ext cx="253365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rtl="0"/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MINISTERE  DE  L'ECONOMIE  ET </a:t>
          </a: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B4:H51"/>
  <sheetViews>
    <sheetView tabSelected="1" workbookViewId="0"/>
  </sheetViews>
  <sheetFormatPr baseColWidth="10" defaultRowHeight="15" x14ac:dyDescent="0.25"/>
  <cols>
    <col min="1" max="1" width="5.5703125" customWidth="1"/>
    <col min="2" max="2" width="17.5703125" customWidth="1"/>
    <col min="3" max="5" width="12.85546875" customWidth="1"/>
  </cols>
  <sheetData>
    <row r="4" spans="2:8" ht="15.75" x14ac:dyDescent="0.25">
      <c r="F4" s="55"/>
    </row>
    <row r="5" spans="2:8" ht="15.75" x14ac:dyDescent="0.25">
      <c r="F5" s="55"/>
    </row>
    <row r="6" spans="2:8" ht="15.75" x14ac:dyDescent="0.25">
      <c r="F6" s="55"/>
    </row>
    <row r="7" spans="2:8" ht="15.75" x14ac:dyDescent="0.25">
      <c r="F7" s="55"/>
    </row>
    <row r="8" spans="2:8" ht="15.75" x14ac:dyDescent="0.25">
      <c r="B8" s="56" t="s">
        <v>51</v>
      </c>
      <c r="C8" s="56"/>
      <c r="D8" s="56"/>
      <c r="E8" s="57"/>
      <c r="F8" s="57"/>
      <c r="G8" s="57"/>
      <c r="H8" s="80"/>
    </row>
    <row r="9" spans="2:8" ht="18.75" x14ac:dyDescent="0.3">
      <c r="B9" s="58" t="s">
        <v>52</v>
      </c>
      <c r="C9" s="59"/>
      <c r="D9" s="60"/>
      <c r="E9" s="23"/>
      <c r="F9" s="61"/>
      <c r="G9" s="23"/>
      <c r="H9" s="25"/>
    </row>
    <row r="10" spans="2:8" ht="16.5" thickBot="1" x14ac:dyDescent="0.3">
      <c r="B10" s="58"/>
      <c r="C10" s="58"/>
      <c r="D10" s="58"/>
      <c r="E10" s="23"/>
      <c r="F10" s="55"/>
      <c r="G10" s="23"/>
      <c r="H10" s="25"/>
    </row>
    <row r="11" spans="2:8" ht="16.5" thickBot="1" x14ac:dyDescent="0.3">
      <c r="B11" s="140" t="s">
        <v>62</v>
      </c>
      <c r="C11" s="141"/>
      <c r="D11" s="141"/>
      <c r="E11" s="141"/>
      <c r="F11" s="141"/>
      <c r="G11" s="142"/>
      <c r="H11" s="25"/>
    </row>
    <row r="12" spans="2:8" ht="15.75" x14ac:dyDescent="0.25">
      <c r="B12" s="62"/>
      <c r="C12" s="62"/>
      <c r="D12" s="62"/>
      <c r="E12" s="63"/>
      <c r="F12" s="55"/>
      <c r="G12" s="63"/>
      <c r="H12" s="25"/>
    </row>
    <row r="13" spans="2:8" x14ac:dyDescent="0.25">
      <c r="B13" s="62"/>
      <c r="C13" s="62"/>
      <c r="D13" s="62"/>
      <c r="E13" s="63"/>
      <c r="F13" s="63"/>
      <c r="G13" s="63"/>
      <c r="H13" s="25"/>
    </row>
    <row r="14" spans="2:8" x14ac:dyDescent="0.25">
      <c r="B14" s="64" t="s">
        <v>53</v>
      </c>
      <c r="C14" s="65"/>
      <c r="D14" s="65"/>
      <c r="E14" s="23"/>
      <c r="F14" s="23"/>
      <c r="G14" s="23"/>
      <c r="H14" s="25"/>
    </row>
    <row r="15" spans="2:8" x14ac:dyDescent="0.25">
      <c r="B15" s="25"/>
      <c r="C15" s="25"/>
      <c r="D15" s="25"/>
      <c r="E15" s="25"/>
      <c r="F15" s="25"/>
      <c r="G15" s="25"/>
      <c r="H15" s="25"/>
    </row>
    <row r="16" spans="2:8" x14ac:dyDescent="0.25">
      <c r="B16" s="66" t="s">
        <v>54</v>
      </c>
      <c r="C16" s="25"/>
      <c r="D16" s="25"/>
      <c r="E16" s="25"/>
      <c r="F16" s="25"/>
      <c r="G16" s="25"/>
    </row>
    <row r="17" spans="2:8" ht="15.75" thickBot="1" x14ac:dyDescent="0.3">
      <c r="B17" s="67"/>
      <c r="C17" s="25"/>
      <c r="D17" s="25"/>
      <c r="E17" s="25"/>
      <c r="F17" s="25"/>
      <c r="G17" s="25"/>
    </row>
    <row r="18" spans="2:8" ht="16.5" thickTop="1" thickBot="1" x14ac:dyDescent="0.3">
      <c r="B18" s="68"/>
      <c r="C18" s="69" t="s">
        <v>55</v>
      </c>
      <c r="D18" s="69"/>
      <c r="E18" s="70"/>
      <c r="F18" s="69" t="s">
        <v>56</v>
      </c>
      <c r="G18" s="69"/>
    </row>
    <row r="19" spans="2:8" ht="15.75" thickTop="1" x14ac:dyDescent="0.25">
      <c r="B19" s="25"/>
      <c r="C19" s="71" t="s">
        <v>63</v>
      </c>
      <c r="D19" s="71" t="s">
        <v>64</v>
      </c>
      <c r="E19" s="71" t="s">
        <v>65</v>
      </c>
      <c r="F19" s="72" t="s">
        <v>3</v>
      </c>
      <c r="G19" s="72" t="s">
        <v>4</v>
      </c>
    </row>
    <row r="20" spans="2:8" x14ac:dyDescent="0.25">
      <c r="B20" s="67" t="s">
        <v>19</v>
      </c>
      <c r="C20" s="73">
        <f t="shared" ref="C20:E21" si="0">C36+C44</f>
        <v>18945.06014039</v>
      </c>
      <c r="D20" s="73">
        <f t="shared" si="0"/>
        <v>20266.428956816002</v>
      </c>
      <c r="E20" s="73">
        <f t="shared" si="0"/>
        <v>21245.191449310001</v>
      </c>
      <c r="F20" s="74">
        <f>(D20-C20)/C20</f>
        <v>6.9747406798086872E-2</v>
      </c>
      <c r="G20" s="74">
        <f>(E20-D20)/D20</f>
        <v>4.8294768386653628E-2</v>
      </c>
    </row>
    <row r="21" spans="2:8" x14ac:dyDescent="0.25">
      <c r="B21" s="67" t="s">
        <v>20</v>
      </c>
      <c r="C21" s="73">
        <f t="shared" si="0"/>
        <v>25569.491856289998</v>
      </c>
      <c r="D21" s="73">
        <f t="shared" si="0"/>
        <v>26504.611823628002</v>
      </c>
      <c r="E21" s="73">
        <f t="shared" si="0"/>
        <v>26017.145401708996</v>
      </c>
      <c r="F21" s="74">
        <f>(D21-C21)/C21</f>
        <v>3.6571707118534989E-2</v>
      </c>
      <c r="G21" s="74">
        <f>(E21-D21)/D21</f>
        <v>-1.8391758580083972E-2</v>
      </c>
    </row>
    <row r="22" spans="2:8" x14ac:dyDescent="0.25">
      <c r="B22" s="67"/>
      <c r="C22" s="25"/>
      <c r="D22" s="25"/>
      <c r="E22" s="25"/>
      <c r="F22" s="25"/>
      <c r="G22" s="25"/>
    </row>
    <row r="23" spans="2:8" x14ac:dyDescent="0.25">
      <c r="B23" s="67" t="s">
        <v>57</v>
      </c>
      <c r="C23" s="73">
        <f>C20-C21</f>
        <v>-6624.4317158999984</v>
      </c>
      <c r="D23" s="73">
        <f>D20-D21</f>
        <v>-6238.1828668119997</v>
      </c>
      <c r="E23" s="73">
        <f>E20-E21</f>
        <v>-4771.9539523989952</v>
      </c>
      <c r="F23" s="75"/>
      <c r="G23" s="75"/>
    </row>
    <row r="24" spans="2:8" x14ac:dyDescent="0.25">
      <c r="B24" s="67" t="s">
        <v>58</v>
      </c>
      <c r="C24" s="76">
        <f>C20/C21</f>
        <v>0.7409243893804478</v>
      </c>
      <c r="D24" s="76">
        <f>D20/D21</f>
        <v>0.76463783328262658</v>
      </c>
      <c r="E24" s="76">
        <f>E20/E21</f>
        <v>0.81658426092796721</v>
      </c>
      <c r="F24" s="75"/>
      <c r="G24" s="75"/>
    </row>
    <row r="25" spans="2:8" x14ac:dyDescent="0.25">
      <c r="B25" s="67"/>
      <c r="C25" s="25"/>
      <c r="D25" s="25"/>
      <c r="E25" s="25"/>
      <c r="F25" s="25"/>
      <c r="G25" s="25"/>
    </row>
    <row r="26" spans="2:8" x14ac:dyDescent="0.25">
      <c r="B26" s="77"/>
      <c r="C26" s="78"/>
      <c r="D26" s="78"/>
      <c r="E26" s="78"/>
      <c r="F26" s="78"/>
      <c r="G26" s="78"/>
    </row>
    <row r="27" spans="2:8" x14ac:dyDescent="0.25">
      <c r="B27" s="77"/>
      <c r="C27" s="78"/>
      <c r="D27" s="78"/>
      <c r="E27" s="78"/>
      <c r="F27" s="78"/>
      <c r="G27" s="78"/>
    </row>
    <row r="28" spans="2:8" x14ac:dyDescent="0.25">
      <c r="B28" s="67"/>
      <c r="C28" s="25"/>
      <c r="D28" s="25"/>
      <c r="E28" s="25"/>
      <c r="F28" s="25"/>
      <c r="G28" s="25"/>
    </row>
    <row r="29" spans="2:8" x14ac:dyDescent="0.25">
      <c r="B29" s="64" t="s">
        <v>59</v>
      </c>
      <c r="C29" s="23"/>
      <c r="D29" s="23"/>
      <c r="E29" s="23"/>
      <c r="F29" s="23"/>
      <c r="G29" s="23"/>
    </row>
    <row r="30" spans="2:8" ht="15.75" thickBot="1" x14ac:dyDescent="0.3">
      <c r="B30" s="67"/>
      <c r="C30" s="25"/>
      <c r="D30" s="25"/>
      <c r="E30" s="25"/>
      <c r="F30" s="25"/>
      <c r="G30" s="25"/>
    </row>
    <row r="31" spans="2:8" ht="16.5" thickTop="1" thickBot="1" x14ac:dyDescent="0.3">
      <c r="B31" s="68"/>
      <c r="C31" s="69" t="s">
        <v>55</v>
      </c>
      <c r="D31" s="69"/>
      <c r="E31" s="69"/>
      <c r="F31" s="69" t="s">
        <v>56</v>
      </c>
      <c r="G31" s="69"/>
    </row>
    <row r="32" spans="2:8" ht="15.75" thickTop="1" x14ac:dyDescent="0.25">
      <c r="B32" s="25"/>
      <c r="C32" s="71" t="s">
        <v>63</v>
      </c>
      <c r="D32" s="71" t="s">
        <v>64</v>
      </c>
      <c r="E32" s="71" t="s">
        <v>65</v>
      </c>
      <c r="F32" s="72" t="s">
        <v>3</v>
      </c>
      <c r="G32" s="72" t="s">
        <v>4</v>
      </c>
      <c r="H32" s="38"/>
    </row>
    <row r="33" spans="2:8" x14ac:dyDescent="0.25">
      <c r="B33" s="25"/>
      <c r="D33" s="25"/>
      <c r="E33" s="25"/>
      <c r="F33" s="25"/>
      <c r="G33" s="25"/>
      <c r="H33" s="25"/>
    </row>
    <row r="34" spans="2:8" x14ac:dyDescent="0.25">
      <c r="B34" s="66" t="s">
        <v>60</v>
      </c>
      <c r="D34" s="25"/>
      <c r="E34" s="25"/>
      <c r="F34" s="25"/>
      <c r="G34" s="25"/>
      <c r="H34" s="25"/>
    </row>
    <row r="35" spans="2:8" x14ac:dyDescent="0.25">
      <c r="B35" s="25"/>
      <c r="D35" s="25"/>
      <c r="E35" s="25"/>
      <c r="F35" s="25"/>
      <c r="G35" s="25"/>
      <c r="H35" s="25"/>
    </row>
    <row r="36" spans="2:8" x14ac:dyDescent="0.25">
      <c r="B36" s="67" t="s">
        <v>19</v>
      </c>
      <c r="C36" s="73">
        <v>6315.1266997160001</v>
      </c>
      <c r="D36" s="73">
        <v>5831.3551643680003</v>
      </c>
      <c r="E36" s="73">
        <v>7081.8566574389997</v>
      </c>
      <c r="F36" s="74">
        <f>(D36-C36)/C36</f>
        <v>-7.6605198652586914E-2</v>
      </c>
      <c r="G36" s="74">
        <f>(E36-D36)/D36</f>
        <v>0.21444440577244933</v>
      </c>
      <c r="H36" s="25"/>
    </row>
    <row r="37" spans="2:8" x14ac:dyDescent="0.25">
      <c r="B37" s="67" t="s">
        <v>20</v>
      </c>
      <c r="C37" s="73">
        <v>17181.109867052</v>
      </c>
      <c r="D37" s="73">
        <v>17952.748329030001</v>
      </c>
      <c r="E37" s="73">
        <v>17731.481102751997</v>
      </c>
      <c r="F37" s="74">
        <f>(D37-C37)/C37</f>
        <v>4.49120265191809E-2</v>
      </c>
      <c r="G37" s="74">
        <f>(E37-D37)/D37</f>
        <v>-1.2324977893229264E-2</v>
      </c>
    </row>
    <row r="38" spans="2:8" x14ac:dyDescent="0.25">
      <c r="B38" s="67"/>
      <c r="D38" s="25"/>
      <c r="E38" s="25"/>
      <c r="F38" s="25"/>
      <c r="G38" s="25"/>
    </row>
    <row r="39" spans="2:8" x14ac:dyDescent="0.25">
      <c r="B39" s="67" t="s">
        <v>57</v>
      </c>
      <c r="C39" s="73">
        <f>C36-C37</f>
        <v>-10865.983167336</v>
      </c>
      <c r="D39" s="73">
        <f>D36-D37</f>
        <v>-12121.393164662</v>
      </c>
      <c r="E39" s="73">
        <f>E36-E37</f>
        <v>-10649.624445312998</v>
      </c>
      <c r="F39" s="79"/>
      <c r="G39" s="25"/>
    </row>
    <row r="40" spans="2:8" x14ac:dyDescent="0.25">
      <c r="B40" s="67" t="s">
        <v>58</v>
      </c>
      <c r="C40" s="76">
        <f>C36/C37</f>
        <v>0.36756220922761457</v>
      </c>
      <c r="D40" s="76">
        <f>D36/D37</f>
        <v>0.3248168501832428</v>
      </c>
      <c r="E40" s="76">
        <f>E36/E37</f>
        <v>0.39939453542546238</v>
      </c>
      <c r="F40" s="25"/>
      <c r="G40" s="25"/>
    </row>
    <row r="41" spans="2:8" x14ac:dyDescent="0.25">
      <c r="B41" s="25"/>
      <c r="D41" s="25"/>
      <c r="E41" s="25"/>
      <c r="F41" s="25"/>
      <c r="G41" s="25"/>
    </row>
    <row r="42" spans="2:8" x14ac:dyDescent="0.25">
      <c r="B42" s="66" t="s">
        <v>61</v>
      </c>
      <c r="D42" s="25"/>
      <c r="E42" s="25"/>
      <c r="F42" s="25"/>
      <c r="G42" s="25"/>
    </row>
    <row r="43" spans="2:8" x14ac:dyDescent="0.25">
      <c r="B43" s="25"/>
      <c r="D43" s="25"/>
      <c r="E43" s="25"/>
      <c r="F43" s="25"/>
      <c r="G43" s="25"/>
    </row>
    <row r="44" spans="2:8" x14ac:dyDescent="0.25">
      <c r="B44" s="67" t="s">
        <v>19</v>
      </c>
      <c r="C44" s="73">
        <v>12629.933440674002</v>
      </c>
      <c r="D44" s="73">
        <v>14435.073792448</v>
      </c>
      <c r="E44" s="73">
        <v>14163.334791871001</v>
      </c>
      <c r="F44" s="74">
        <f>(D44-C44)/C44</f>
        <v>0.14292556332566597</v>
      </c>
      <c r="G44" s="74">
        <f>(E44-D44)/D44</f>
        <v>-1.8824912465578467E-2</v>
      </c>
    </row>
    <row r="45" spans="2:8" x14ac:dyDescent="0.25">
      <c r="B45" s="67" t="s">
        <v>20</v>
      </c>
      <c r="C45" s="73">
        <v>8388.3819892379997</v>
      </c>
      <c r="D45" s="73">
        <v>8551.8634945979993</v>
      </c>
      <c r="E45" s="73">
        <v>8285.6642989569991</v>
      </c>
      <c r="F45" s="74">
        <f>(D45-C45)/C45</f>
        <v>1.9489039193701554E-2</v>
      </c>
      <c r="G45" s="74">
        <f>(E45-D45)/D45</f>
        <v>-3.1127624500689427E-2</v>
      </c>
    </row>
    <row r="46" spans="2:8" x14ac:dyDescent="0.25">
      <c r="B46" s="67"/>
      <c r="C46" s="80"/>
      <c r="D46" s="25"/>
      <c r="E46" s="25"/>
      <c r="F46" s="25"/>
      <c r="G46" s="25"/>
    </row>
    <row r="47" spans="2:8" x14ac:dyDescent="0.25">
      <c r="B47" s="67" t="s">
        <v>57</v>
      </c>
      <c r="C47" s="73">
        <f t="shared" ref="C47:D47" si="1">C44-C45</f>
        <v>4241.551451436002</v>
      </c>
      <c r="D47" s="73">
        <f t="shared" si="1"/>
        <v>5883.2102978500006</v>
      </c>
      <c r="E47" s="73">
        <f>E44-E45</f>
        <v>5877.6704929140014</v>
      </c>
      <c r="F47" s="25"/>
      <c r="G47" s="25"/>
    </row>
    <row r="48" spans="2:8" x14ac:dyDescent="0.25">
      <c r="B48" s="67" t="s">
        <v>58</v>
      </c>
      <c r="C48" s="76">
        <f>C44/C45</f>
        <v>1.5056459585266579</v>
      </c>
      <c r="D48" s="76">
        <f>D44/D45</f>
        <v>1.687944832324122</v>
      </c>
      <c r="E48" s="76">
        <f>E44/E45</f>
        <v>1.7093783046042408</v>
      </c>
      <c r="F48" s="25"/>
      <c r="G48" s="25"/>
    </row>
    <row r="49" spans="2:7" x14ac:dyDescent="0.25">
      <c r="B49" s="25"/>
      <c r="D49" s="25"/>
      <c r="E49" s="25"/>
      <c r="F49" s="25"/>
      <c r="G49" s="25"/>
    </row>
    <row r="50" spans="2:7" x14ac:dyDescent="0.25">
      <c r="B50" s="25"/>
      <c r="C50" s="25"/>
      <c r="D50" s="25"/>
      <c r="E50" s="25"/>
      <c r="F50" s="25"/>
      <c r="G50" s="25"/>
    </row>
    <row r="51" spans="2:7" ht="15.75" thickBot="1" x14ac:dyDescent="0.3">
      <c r="B51" s="81"/>
      <c r="C51" s="81"/>
      <c r="D51" s="81"/>
      <c r="E51" s="81"/>
      <c r="F51" s="81"/>
      <c r="G51" s="81"/>
    </row>
  </sheetData>
  <mergeCells count="1">
    <mergeCell ref="B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opLeftCell="A27" workbookViewId="0">
      <selection activeCell="L49" sqref="L49"/>
    </sheetView>
  </sheetViews>
  <sheetFormatPr baseColWidth="10" defaultColWidth="9.140625" defaultRowHeight="15" x14ac:dyDescent="0.25"/>
  <cols>
    <col min="2" max="2" width="27.7109375" customWidth="1"/>
    <col min="3" max="6" width="13.85546875" customWidth="1"/>
  </cols>
  <sheetData>
    <row r="1" spans="2:7" x14ac:dyDescent="0.25">
      <c r="B1" s="1"/>
      <c r="C1" s="2"/>
      <c r="D1" s="2"/>
      <c r="E1" s="2"/>
      <c r="F1" s="2"/>
      <c r="G1" s="2"/>
    </row>
    <row r="2" spans="2:7" x14ac:dyDescent="0.25">
      <c r="B2" s="3"/>
      <c r="C2" s="2"/>
      <c r="D2" s="2"/>
      <c r="E2" s="2"/>
      <c r="F2" s="2"/>
      <c r="G2" s="2"/>
    </row>
    <row r="3" spans="2:7" x14ac:dyDescent="0.25">
      <c r="B3" s="4"/>
      <c r="C3" s="2"/>
      <c r="D3" s="2"/>
      <c r="E3" s="2"/>
      <c r="F3" s="2"/>
      <c r="G3" s="2"/>
    </row>
    <row r="4" spans="2:7" x14ac:dyDescent="0.25">
      <c r="B4" s="4"/>
      <c r="C4" s="2"/>
      <c r="D4" s="2"/>
      <c r="E4" s="2"/>
      <c r="F4" s="2"/>
      <c r="G4" s="2"/>
    </row>
    <row r="5" spans="2:7" x14ac:dyDescent="0.25">
      <c r="B5" s="4"/>
      <c r="C5" s="2"/>
      <c r="D5" s="2"/>
      <c r="E5" s="2"/>
      <c r="F5" s="2"/>
      <c r="G5" s="2"/>
    </row>
    <row r="6" spans="2:7" x14ac:dyDescent="0.25">
      <c r="B6" s="1"/>
      <c r="C6" s="2"/>
      <c r="D6" s="2"/>
      <c r="E6" s="2"/>
      <c r="F6" s="2"/>
      <c r="G6" s="2"/>
    </row>
    <row r="7" spans="2:7" x14ac:dyDescent="0.25">
      <c r="B7" s="1"/>
      <c r="C7" s="2"/>
      <c r="D7" s="2"/>
      <c r="E7" s="2"/>
      <c r="F7" s="2"/>
      <c r="G7" s="2"/>
    </row>
    <row r="8" spans="2:7" x14ac:dyDescent="0.25">
      <c r="B8" s="1"/>
      <c r="C8" s="2"/>
      <c r="D8" s="2"/>
      <c r="E8" s="2"/>
      <c r="F8" s="2"/>
      <c r="G8" s="2"/>
    </row>
    <row r="9" spans="2:7" x14ac:dyDescent="0.25">
      <c r="B9" s="1"/>
      <c r="C9" s="2"/>
      <c r="D9" s="2"/>
      <c r="E9" s="2"/>
      <c r="F9" s="2"/>
      <c r="G9" s="2"/>
    </row>
    <row r="10" spans="2:7" ht="18.75" x14ac:dyDescent="0.3">
      <c r="B10" s="143" t="s">
        <v>0</v>
      </c>
      <c r="C10" s="143"/>
      <c r="D10" s="143"/>
      <c r="E10" s="143"/>
      <c r="F10" s="143"/>
      <c r="G10" s="143"/>
    </row>
    <row r="11" spans="2:7" x14ac:dyDescent="0.25">
      <c r="B11" s="5"/>
      <c r="C11" s="6"/>
      <c r="D11" s="6"/>
      <c r="E11" s="6"/>
      <c r="F11" s="6"/>
      <c r="G11" s="6"/>
    </row>
    <row r="12" spans="2:7" x14ac:dyDescent="0.25">
      <c r="B12" s="7" t="s">
        <v>1</v>
      </c>
      <c r="C12" s="8" t="s">
        <v>66</v>
      </c>
      <c r="D12" s="8" t="s">
        <v>66</v>
      </c>
      <c r="E12" s="8" t="s">
        <v>66</v>
      </c>
      <c r="F12" s="144" t="s">
        <v>2</v>
      </c>
      <c r="G12" s="144"/>
    </row>
    <row r="13" spans="2:7" x14ac:dyDescent="0.25">
      <c r="B13" s="7"/>
      <c r="C13" s="8">
        <v>2022</v>
      </c>
      <c r="D13" s="8">
        <v>2023</v>
      </c>
      <c r="E13" s="8">
        <v>2024</v>
      </c>
      <c r="F13" s="8" t="s">
        <v>3</v>
      </c>
      <c r="G13" s="8" t="s">
        <v>4</v>
      </c>
    </row>
    <row r="14" spans="2:7" x14ac:dyDescent="0.25">
      <c r="B14" s="9"/>
      <c r="C14" s="5"/>
      <c r="D14" s="5"/>
      <c r="E14" s="5"/>
      <c r="F14" s="5"/>
      <c r="G14" t="s">
        <v>37</v>
      </c>
    </row>
    <row r="15" spans="2:7" x14ac:dyDescent="0.25">
      <c r="B15" s="10" t="s">
        <v>5</v>
      </c>
      <c r="C15" s="5"/>
      <c r="D15" s="5"/>
      <c r="E15" s="5"/>
      <c r="F15" s="5"/>
    </row>
    <row r="16" spans="2:7" x14ac:dyDescent="0.25">
      <c r="B16" s="10" t="s">
        <v>6</v>
      </c>
      <c r="C16" s="11">
        <v>2227.5698769239998</v>
      </c>
      <c r="D16" s="11">
        <v>2320.4673823969997</v>
      </c>
      <c r="E16" s="11">
        <v>3726.796539425</v>
      </c>
      <c r="F16" s="12">
        <f>+(D16-C16)/C16</f>
        <v>4.1703520251081844E-2</v>
      </c>
      <c r="G16" s="12">
        <f>+(E16-D16)/D16</f>
        <v>0.60605426635012138</v>
      </c>
    </row>
    <row r="17" spans="2:7" x14ac:dyDescent="0.25">
      <c r="B17" s="13" t="s">
        <v>7</v>
      </c>
      <c r="C17" s="11">
        <v>2639.5125849440001</v>
      </c>
      <c r="D17" s="11">
        <v>2534.2618882349998</v>
      </c>
      <c r="E17" s="11">
        <v>2376.338708968</v>
      </c>
      <c r="F17" s="12">
        <f>+(D17-C17)/C17</f>
        <v>-3.9875050154850197E-2</v>
      </c>
      <c r="G17" s="12">
        <f>+(E17-D17)/D17</f>
        <v>-6.2315256367204509E-2</v>
      </c>
    </row>
    <row r="18" spans="2:7" x14ac:dyDescent="0.25">
      <c r="B18" s="13"/>
      <c r="C18" s="5"/>
      <c r="D18" s="5"/>
      <c r="E18" s="5"/>
      <c r="F18" s="5"/>
      <c r="G18" s="5"/>
    </row>
    <row r="19" spans="2:7" x14ac:dyDescent="0.25">
      <c r="B19" s="10" t="s">
        <v>8</v>
      </c>
      <c r="C19" s="11">
        <f>+C16-C17</f>
        <v>-411.94270802000028</v>
      </c>
      <c r="D19" s="11">
        <f>+D16-D17</f>
        <v>-213.79450583800008</v>
      </c>
      <c r="E19" s="11">
        <f>+E16-E17</f>
        <v>1350.457830457</v>
      </c>
      <c r="F19" s="5"/>
      <c r="G19" s="5"/>
    </row>
    <row r="20" spans="2:7" x14ac:dyDescent="0.25">
      <c r="B20" s="13" t="s">
        <v>9</v>
      </c>
      <c r="C20" s="12">
        <f>+C16/C17</f>
        <v>0.8439322811454828</v>
      </c>
      <c r="D20" s="12">
        <f>+D16/D17</f>
        <v>0.91563835338781885</v>
      </c>
      <c r="E20" s="12">
        <f>+E16/E17</f>
        <v>1.5682934950983813</v>
      </c>
      <c r="F20" s="5"/>
      <c r="G20" s="5"/>
    </row>
    <row r="21" spans="2:7" x14ac:dyDescent="0.25">
      <c r="B21" s="13"/>
      <c r="C21" s="5"/>
      <c r="D21" s="5"/>
      <c r="E21" s="5"/>
      <c r="F21" s="5"/>
      <c r="G21" s="5"/>
    </row>
    <row r="22" spans="2:7" x14ac:dyDescent="0.25">
      <c r="B22" s="10" t="s">
        <v>10</v>
      </c>
      <c r="C22" s="5"/>
      <c r="D22" s="5"/>
      <c r="E22" s="5"/>
      <c r="F22" s="5"/>
      <c r="G22" s="5"/>
    </row>
    <row r="23" spans="2:7" x14ac:dyDescent="0.25">
      <c r="B23" s="10" t="s">
        <v>6</v>
      </c>
      <c r="C23" s="11">
        <v>6338.9576906130005</v>
      </c>
      <c r="D23" s="11">
        <v>7106.5641712799998</v>
      </c>
      <c r="E23" s="11">
        <v>6479.5722801049997</v>
      </c>
      <c r="F23" s="12">
        <f>+(D23-C23)/C23</f>
        <v>0.12109348541696432</v>
      </c>
      <c r="G23" s="12">
        <f>+(E23-D23)/D23</f>
        <v>-8.8227148318576198E-2</v>
      </c>
    </row>
    <row r="24" spans="2:7" x14ac:dyDescent="0.25">
      <c r="B24" s="13" t="s">
        <v>7</v>
      </c>
      <c r="C24" s="11">
        <v>9506.7677291180007</v>
      </c>
      <c r="D24" s="11">
        <v>9494.2537437400006</v>
      </c>
      <c r="E24" s="11">
        <v>8643.6236326840008</v>
      </c>
      <c r="F24" s="12">
        <f>+(D24-C24)/C24</f>
        <v>-1.3163238794265924E-3</v>
      </c>
      <c r="G24" s="12">
        <f>+(E24-D24)/D24</f>
        <v>-8.9594204454126733E-2</v>
      </c>
    </row>
    <row r="25" spans="2:7" x14ac:dyDescent="0.25">
      <c r="B25" s="13"/>
      <c r="C25" s="5"/>
      <c r="D25" s="5"/>
      <c r="E25" s="5"/>
      <c r="F25" s="5"/>
      <c r="G25" s="5"/>
    </row>
    <row r="26" spans="2:7" x14ac:dyDescent="0.25">
      <c r="B26" s="13" t="s">
        <v>8</v>
      </c>
      <c r="C26" s="11">
        <f>+C23-C24</f>
        <v>-3167.8100385050002</v>
      </c>
      <c r="D26" s="11">
        <f>+D23-D24</f>
        <v>-2387.6895724600008</v>
      </c>
      <c r="E26" s="11">
        <f>+E23-E24</f>
        <v>-2164.0513525790011</v>
      </c>
      <c r="F26" s="5"/>
      <c r="G26" s="5"/>
    </row>
    <row r="27" spans="2:7" x14ac:dyDescent="0.25">
      <c r="B27" s="13" t="s">
        <v>9</v>
      </c>
      <c r="C27" s="12">
        <f>+C23/C24</f>
        <v>0.66678369254753034</v>
      </c>
      <c r="D27" s="12">
        <f>+D23/D24</f>
        <v>0.74851213829898799</v>
      </c>
      <c r="E27" s="12">
        <f>+E23/E24</f>
        <v>0.74963609655606622</v>
      </c>
      <c r="F27" s="5"/>
      <c r="G27" s="5"/>
    </row>
    <row r="28" spans="2:7" x14ac:dyDescent="0.25">
      <c r="B28" s="13"/>
      <c r="C28" s="5"/>
      <c r="D28" s="5"/>
      <c r="E28" s="5"/>
      <c r="F28" s="5"/>
      <c r="G28" s="5"/>
    </row>
    <row r="29" spans="2:7" x14ac:dyDescent="0.25">
      <c r="B29" s="10" t="s">
        <v>11</v>
      </c>
      <c r="C29" s="5"/>
      <c r="D29" s="5"/>
      <c r="E29" s="5"/>
      <c r="F29" s="5"/>
      <c r="G29" s="5"/>
    </row>
    <row r="30" spans="2:7" x14ac:dyDescent="0.25">
      <c r="B30" s="10" t="s">
        <v>6</v>
      </c>
      <c r="C30" s="11">
        <v>3166.6761605259999</v>
      </c>
      <c r="D30" s="11">
        <v>3612.2066742220004</v>
      </c>
      <c r="E30" s="11">
        <v>3913.959657802</v>
      </c>
      <c r="F30" s="12">
        <f>+(D30-C30)/C30</f>
        <v>0.14069342462286885</v>
      </c>
      <c r="G30" s="12">
        <f>+(E30-D30)/D30</f>
        <v>8.3537020662028255E-2</v>
      </c>
    </row>
    <row r="31" spans="2:7" x14ac:dyDescent="0.25">
      <c r="B31" s="13" t="s">
        <v>7</v>
      </c>
      <c r="C31" s="11">
        <v>3955.0169073889997</v>
      </c>
      <c r="D31" s="11">
        <v>4114.1659123959998</v>
      </c>
      <c r="E31" s="11">
        <v>4123.7894462889999</v>
      </c>
      <c r="F31" s="12">
        <f>+(D31-C31)/C31</f>
        <v>4.0239778674439654E-2</v>
      </c>
      <c r="G31" s="12">
        <f>+(E31-D31)/D31</f>
        <v>2.3391214885146727E-3</v>
      </c>
    </row>
    <row r="32" spans="2:7" x14ac:dyDescent="0.25">
      <c r="B32" s="13"/>
      <c r="C32" s="5"/>
      <c r="D32" s="5"/>
      <c r="E32" s="5"/>
      <c r="F32" s="5"/>
      <c r="G32" s="5"/>
    </row>
    <row r="33" spans="2:7" x14ac:dyDescent="0.25">
      <c r="B33" s="13" t="s">
        <v>8</v>
      </c>
      <c r="C33" s="11">
        <f>+C30-C31</f>
        <v>-788.34074686299982</v>
      </c>
      <c r="D33" s="11">
        <f>+D30-D31</f>
        <v>-501.95923817399944</v>
      </c>
      <c r="E33" s="11">
        <f>+E30-E31</f>
        <v>-209.82978848699986</v>
      </c>
      <c r="F33" s="5"/>
      <c r="G33" s="5"/>
    </row>
    <row r="34" spans="2:7" x14ac:dyDescent="0.25">
      <c r="B34" s="13" t="s">
        <v>9</v>
      </c>
      <c r="C34" s="12">
        <f>+C30/C31</f>
        <v>0.80067322964152832</v>
      </c>
      <c r="D34" s="12">
        <f>+D30/D31</f>
        <v>0.87799246582117796</v>
      </c>
      <c r="E34" s="12">
        <f>+E30/E31</f>
        <v>0.94911724004827025</v>
      </c>
      <c r="F34" s="5"/>
      <c r="G34" s="5"/>
    </row>
    <row r="35" spans="2:7" x14ac:dyDescent="0.25">
      <c r="B35" s="13"/>
      <c r="C35" s="5"/>
      <c r="D35" s="5"/>
      <c r="E35" s="5"/>
      <c r="F35" s="5"/>
      <c r="G35" s="5"/>
    </row>
    <row r="36" spans="2:7" x14ac:dyDescent="0.25">
      <c r="B36" s="10" t="s">
        <v>12</v>
      </c>
      <c r="C36" s="5"/>
      <c r="D36" s="5"/>
      <c r="E36" s="5"/>
      <c r="F36" s="5"/>
      <c r="G36" s="5"/>
    </row>
    <row r="37" spans="2:7" x14ac:dyDescent="0.25">
      <c r="B37" s="10" t="s">
        <v>6</v>
      </c>
      <c r="C37" s="11">
        <v>5477.1600440229995</v>
      </c>
      <c r="D37" s="11">
        <v>6200.4127889000001</v>
      </c>
      <c r="E37" s="11">
        <v>5915.716006183</v>
      </c>
      <c r="F37" s="12">
        <f>+(D37-C37)/C37</f>
        <v>0.13204886091766785</v>
      </c>
      <c r="G37" s="12">
        <f>+(E37-D37)/D37</f>
        <v>-4.5915778902118468E-2</v>
      </c>
    </row>
    <row r="38" spans="2:7" x14ac:dyDescent="0.25">
      <c r="B38" s="13" t="s">
        <v>7</v>
      </c>
      <c r="C38" s="11">
        <v>5431.8397579729999</v>
      </c>
      <c r="D38" s="11">
        <v>5635.8926395669996</v>
      </c>
      <c r="E38" s="11">
        <v>5637.9265610969996</v>
      </c>
      <c r="F38" s="12">
        <f>+(D38-C38)/C38</f>
        <v>3.7566071660064239E-2</v>
      </c>
      <c r="G38" s="82">
        <f>+(E38-D38)/D38</f>
        <v>3.6088720280454237E-4</v>
      </c>
    </row>
    <row r="39" spans="2:7" x14ac:dyDescent="0.25">
      <c r="B39" s="13"/>
      <c r="C39" s="5"/>
      <c r="D39" s="5"/>
      <c r="E39" s="5"/>
      <c r="F39" s="5"/>
      <c r="G39" s="5"/>
    </row>
    <row r="40" spans="2:7" x14ac:dyDescent="0.25">
      <c r="B40" s="13" t="s">
        <v>8</v>
      </c>
      <c r="C40" s="11">
        <f>+C37-C38</f>
        <v>45.320286049999595</v>
      </c>
      <c r="D40" s="11">
        <f>+D37-D38</f>
        <v>564.52014933300052</v>
      </c>
      <c r="E40" s="11">
        <f>+E37-E38</f>
        <v>277.78944508600034</v>
      </c>
      <c r="F40" s="5"/>
      <c r="G40" s="5"/>
    </row>
    <row r="41" spans="2:7" x14ac:dyDescent="0.25">
      <c r="B41" s="13" t="s">
        <v>9</v>
      </c>
      <c r="C41" s="12">
        <f>+C37/C38</f>
        <v>1.0083434504825879</v>
      </c>
      <c r="D41" s="12">
        <f>+D37/D38</f>
        <v>1.1001651708852234</v>
      </c>
      <c r="E41" s="12">
        <f>+E37/E38</f>
        <v>1.0492715614642467</v>
      </c>
      <c r="F41" s="5"/>
      <c r="G41" s="5"/>
    </row>
    <row r="42" spans="2:7" x14ac:dyDescent="0.25">
      <c r="B42" s="13"/>
      <c r="C42" s="5"/>
      <c r="D42" s="5"/>
      <c r="E42" s="5"/>
      <c r="F42" s="5"/>
      <c r="G42" s="5"/>
    </row>
    <row r="43" spans="2:7" x14ac:dyDescent="0.25">
      <c r="B43" s="10" t="s">
        <v>13</v>
      </c>
      <c r="C43" s="5"/>
      <c r="D43" s="5"/>
      <c r="E43" s="5"/>
      <c r="F43" s="5"/>
      <c r="G43" s="5"/>
    </row>
    <row r="44" spans="2:7" x14ac:dyDescent="0.25">
      <c r="B44" s="10" t="s">
        <v>6</v>
      </c>
      <c r="C44" s="11">
        <v>1734.6963683039999</v>
      </c>
      <c r="D44" s="11">
        <v>1026.777940017</v>
      </c>
      <c r="E44" s="11">
        <v>1209.1469657949999</v>
      </c>
      <c r="F44" s="12">
        <f>+(D44-C44)/C44</f>
        <v>-0.40809356681776338</v>
      </c>
      <c r="G44" s="12">
        <f>+(E44-D44)/D44</f>
        <v>0.17761291772102203</v>
      </c>
    </row>
    <row r="45" spans="2:7" x14ac:dyDescent="0.25">
      <c r="B45" s="13" t="s">
        <v>7</v>
      </c>
      <c r="C45" s="11">
        <v>4036.3548768659998</v>
      </c>
      <c r="D45" s="11">
        <v>4726.0376396900001</v>
      </c>
      <c r="E45" s="11">
        <v>5235.4670526709997</v>
      </c>
      <c r="F45" s="12">
        <f>+(D45-C45)/C45</f>
        <v>0.17086772195796118</v>
      </c>
      <c r="G45" s="12">
        <f>+(E45-D45)/D45</f>
        <v>0.10779207696162468</v>
      </c>
    </row>
    <row r="46" spans="2:7" x14ac:dyDescent="0.25">
      <c r="B46" s="13"/>
      <c r="C46" s="5"/>
      <c r="D46" s="5"/>
      <c r="E46" s="5"/>
      <c r="F46" s="5"/>
      <c r="G46" s="5"/>
    </row>
    <row r="47" spans="2:7" x14ac:dyDescent="0.25">
      <c r="B47" s="13" t="s">
        <v>8</v>
      </c>
      <c r="C47" s="11">
        <f>+C44-C45</f>
        <v>-2301.658508562</v>
      </c>
      <c r="D47" s="11">
        <f>+D44-D45</f>
        <v>-3699.2596996729999</v>
      </c>
      <c r="E47" s="11">
        <f>+E44-E45</f>
        <v>-4026.3200868759996</v>
      </c>
      <c r="F47" s="5"/>
      <c r="G47" s="5"/>
    </row>
    <row r="48" spans="2:7" x14ac:dyDescent="0.25">
      <c r="B48" s="13" t="s">
        <v>9</v>
      </c>
      <c r="C48" s="12">
        <f>+C44/C45</f>
        <v>0.42976805093284887</v>
      </c>
      <c r="D48" s="12">
        <f>+D44/D45</f>
        <v>0.21725978891787889</v>
      </c>
      <c r="E48" s="12">
        <f>+E44/E45</f>
        <v>0.230953027424387</v>
      </c>
      <c r="F48" s="5"/>
      <c r="G48" s="5"/>
    </row>
    <row r="49" spans="2:7" ht="15.75" thickBot="1" x14ac:dyDescent="0.3">
      <c r="B49" s="13"/>
      <c r="C49" s="5"/>
      <c r="D49" s="5"/>
      <c r="E49" s="5"/>
      <c r="F49" s="5"/>
      <c r="G49" s="5"/>
    </row>
    <row r="50" spans="2:7" x14ac:dyDescent="0.25">
      <c r="B50" s="14" t="s">
        <v>14</v>
      </c>
      <c r="C50" s="15">
        <f t="shared" ref="C50:E51" si="0">SUM(C16+C23+C30+C37+C44)</f>
        <v>18945.06014039</v>
      </c>
      <c r="D50" s="15">
        <f t="shared" si="0"/>
        <v>20266.428956816002</v>
      </c>
      <c r="E50" s="15">
        <f t="shared" si="0"/>
        <v>21245.191449310001</v>
      </c>
      <c r="F50" s="16">
        <f t="shared" ref="F50:G53" si="1">+(D50-C50)/C50</f>
        <v>6.9747406798086872E-2</v>
      </c>
      <c r="G50" s="16">
        <f t="shared" si="1"/>
        <v>4.8294768386653628E-2</v>
      </c>
    </row>
    <row r="51" spans="2:7" x14ac:dyDescent="0.25">
      <c r="B51" s="17" t="s">
        <v>15</v>
      </c>
      <c r="C51" s="18">
        <f t="shared" si="0"/>
        <v>25569.491856290002</v>
      </c>
      <c r="D51" s="18">
        <f t="shared" si="0"/>
        <v>26504.611823627998</v>
      </c>
      <c r="E51" s="18">
        <f t="shared" si="0"/>
        <v>26017.145401709</v>
      </c>
      <c r="F51" s="19">
        <f t="shared" si="1"/>
        <v>3.6571707118534698E-2</v>
      </c>
      <c r="G51" s="19">
        <f t="shared" si="1"/>
        <v>-1.8391758580083697E-2</v>
      </c>
    </row>
    <row r="52" spans="2:7" x14ac:dyDescent="0.25">
      <c r="B52" s="10"/>
      <c r="C52" s="5"/>
      <c r="D52" s="5"/>
      <c r="E52" s="5"/>
      <c r="F52" s="10"/>
      <c r="G52" s="10"/>
    </row>
    <row r="53" spans="2:7" x14ac:dyDescent="0.25">
      <c r="B53" s="10" t="s">
        <v>16</v>
      </c>
      <c r="C53" s="18">
        <f>+C50-C51</f>
        <v>-6624.431715900002</v>
      </c>
      <c r="D53" s="18">
        <f>+D50-D51</f>
        <v>-6238.1828668119961</v>
      </c>
      <c r="E53" s="18">
        <f>+E50-E51</f>
        <v>-4771.9539523989988</v>
      </c>
      <c r="F53" s="19">
        <f t="shared" si="1"/>
        <v>-5.8306714545932913E-2</v>
      </c>
      <c r="G53" s="19">
        <f t="shared" si="1"/>
        <v>-0.23504102808744831</v>
      </c>
    </row>
    <row r="54" spans="2:7" ht="15.75" thickBot="1" x14ac:dyDescent="0.3">
      <c r="B54" s="20" t="s">
        <v>17</v>
      </c>
      <c r="C54" s="21">
        <f>+C50/C51</f>
        <v>0.74092438938044769</v>
      </c>
      <c r="D54" s="21">
        <f>+D50/D51</f>
        <v>0.76463783328262669</v>
      </c>
      <c r="E54" s="21">
        <f>+E50/E51</f>
        <v>0.8165842609279671</v>
      </c>
      <c r="F54" s="21"/>
      <c r="G54" s="21"/>
    </row>
    <row r="55" spans="2:7" x14ac:dyDescent="0.25">
      <c r="F55" s="19"/>
      <c r="G55" s="19"/>
    </row>
  </sheetData>
  <mergeCells count="2">
    <mergeCell ref="B10:G10"/>
    <mergeCell ref="F12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2:K70"/>
  <sheetViews>
    <sheetView topLeftCell="A42" workbookViewId="0">
      <selection activeCell="D3" sqref="D3"/>
    </sheetView>
  </sheetViews>
  <sheetFormatPr baseColWidth="10" defaultRowHeight="15" x14ac:dyDescent="0.25"/>
  <cols>
    <col min="1" max="1" width="36.85546875" customWidth="1"/>
  </cols>
  <sheetData>
    <row r="2" spans="1:11" x14ac:dyDescent="0.25">
      <c r="F2" s="83" t="s">
        <v>67</v>
      </c>
    </row>
    <row r="6" spans="1:11" ht="17.25" customHeight="1" x14ac:dyDescent="0.25">
      <c r="A6" s="25"/>
      <c r="B6" s="25"/>
      <c r="C6" s="25" t="s">
        <v>37</v>
      </c>
      <c r="D6" s="25"/>
      <c r="G6" s="25"/>
      <c r="H6" s="25"/>
      <c r="I6" s="25"/>
      <c r="J6" s="25"/>
    </row>
    <row r="7" spans="1:1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1" ht="21" customHeight="1" x14ac:dyDescent="0.25">
      <c r="A8" s="56" t="s">
        <v>38</v>
      </c>
      <c r="B8" s="57"/>
      <c r="C8" s="57"/>
      <c r="D8" s="57"/>
      <c r="E8" s="57"/>
      <c r="F8" s="57"/>
      <c r="G8" s="57"/>
      <c r="H8" s="57"/>
      <c r="I8" s="57"/>
      <c r="J8" s="57"/>
    </row>
    <row r="10" spans="1:11" ht="15.75" x14ac:dyDescent="0.25">
      <c r="A10" s="145" t="s">
        <v>68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1" ht="15.75" thickBot="1" x14ac:dyDescent="0.3">
      <c r="B11" s="40"/>
      <c r="C11" s="40"/>
      <c r="D11" s="40"/>
      <c r="G11" s="40"/>
      <c r="H11" s="40"/>
      <c r="I11" s="40"/>
      <c r="J11" s="40"/>
    </row>
    <row r="12" spans="1:11" ht="15.75" thickBot="1" x14ac:dyDescent="0.3">
      <c r="A12" s="41" t="s">
        <v>18</v>
      </c>
      <c r="B12" s="42"/>
      <c r="C12" s="43"/>
      <c r="D12" s="44" t="s">
        <v>39</v>
      </c>
      <c r="E12" s="45"/>
      <c r="F12" s="46"/>
      <c r="G12" s="47"/>
      <c r="H12" s="44" t="s">
        <v>20</v>
      </c>
      <c r="I12" s="44"/>
      <c r="J12" s="43"/>
      <c r="K12" s="46"/>
    </row>
    <row r="13" spans="1:11" ht="15.75" thickBot="1" x14ac:dyDescent="0.3">
      <c r="A13" s="48"/>
      <c r="B13" s="146" t="s">
        <v>21</v>
      </c>
      <c r="C13" s="147"/>
      <c r="D13" s="147"/>
      <c r="E13" s="147" t="s">
        <v>40</v>
      </c>
      <c r="F13" s="148"/>
      <c r="G13" s="146" t="s">
        <v>21</v>
      </c>
      <c r="H13" s="147"/>
      <c r="I13" s="147"/>
      <c r="J13" s="147" t="s">
        <v>40</v>
      </c>
      <c r="K13" s="148"/>
    </row>
    <row r="14" spans="1:11" ht="15.75" thickBot="1" x14ac:dyDescent="0.3">
      <c r="A14" s="50"/>
      <c r="B14" s="51" t="s">
        <v>69</v>
      </c>
      <c r="C14" s="51" t="s">
        <v>70</v>
      </c>
      <c r="D14" s="51" t="s">
        <v>70</v>
      </c>
      <c r="E14" s="49" t="s">
        <v>3</v>
      </c>
      <c r="F14" s="49" t="s">
        <v>4</v>
      </c>
      <c r="G14" s="51" t="s">
        <v>69</v>
      </c>
      <c r="H14" s="51" t="s">
        <v>70</v>
      </c>
      <c r="I14" s="51" t="s">
        <v>70</v>
      </c>
      <c r="J14" s="49" t="s">
        <v>3</v>
      </c>
      <c r="K14" s="49" t="s">
        <v>4</v>
      </c>
    </row>
    <row r="15" spans="1:11" x14ac:dyDescent="0.25">
      <c r="A15" s="48"/>
      <c r="B15" s="52"/>
      <c r="C15" s="52"/>
      <c r="D15" s="52"/>
      <c r="E15" s="38"/>
      <c r="F15" s="84"/>
      <c r="G15" s="52"/>
      <c r="H15" s="52"/>
      <c r="I15" s="52"/>
      <c r="J15" s="38"/>
      <c r="K15" s="85"/>
    </row>
    <row r="16" spans="1:11" x14ac:dyDescent="0.25">
      <c r="A16" s="33" t="s">
        <v>41</v>
      </c>
      <c r="B16" s="73">
        <f>SUM(B17:B18)</f>
        <v>2419.3771327129998</v>
      </c>
      <c r="C16" s="73">
        <f>SUM(C17:C18)</f>
        <v>2532.9438095189998</v>
      </c>
      <c r="D16" s="73">
        <f>SUM(D17:D18)</f>
        <v>3962.225471711</v>
      </c>
      <c r="E16" s="86">
        <f t="shared" ref="E16:F18" si="0">(C16-B16)/B16</f>
        <v>4.6940460530289697E-2</v>
      </c>
      <c r="F16" s="87">
        <f t="shared" si="0"/>
        <v>0.56427689268930814</v>
      </c>
      <c r="G16" s="73">
        <f>SUM(G17:G18)</f>
        <v>3505.5469937900002</v>
      </c>
      <c r="H16" s="73">
        <f>SUM(H17:H18)</f>
        <v>3483.7659176530001</v>
      </c>
      <c r="I16" s="73">
        <f>SUM(I17:I18)</f>
        <v>3145.7486513610002</v>
      </c>
      <c r="J16" s="86">
        <f t="shared" ref="J16:K18" si="1">(H16-G16)/G16</f>
        <v>-6.213317401131643E-3</v>
      </c>
      <c r="K16" s="87">
        <f t="shared" si="1"/>
        <v>-9.7026400246696509E-2</v>
      </c>
    </row>
    <row r="17" spans="1:11" x14ac:dyDescent="0.25">
      <c r="A17" s="53" t="s">
        <v>26</v>
      </c>
      <c r="B17" s="88">
        <v>2036.137866501</v>
      </c>
      <c r="C17" s="88">
        <v>2127.546854573</v>
      </c>
      <c r="D17" s="88">
        <v>3594.9833978659999</v>
      </c>
      <c r="E17" s="89">
        <f t="shared" si="0"/>
        <v>4.4893319640030946E-2</v>
      </c>
      <c r="F17" s="90">
        <f t="shared" si="0"/>
        <v>0.68973171619645257</v>
      </c>
      <c r="G17" s="88">
        <v>3238.4468798810003</v>
      </c>
      <c r="H17" s="88">
        <v>3309.2137571809999</v>
      </c>
      <c r="I17" s="88">
        <v>2932.2099449150001</v>
      </c>
      <c r="J17" s="89">
        <f t="shared" si="1"/>
        <v>2.185210377840132E-2</v>
      </c>
      <c r="K17" s="90">
        <f t="shared" si="1"/>
        <v>-0.11392549406876509</v>
      </c>
    </row>
    <row r="18" spans="1:11" x14ac:dyDescent="0.25">
      <c r="A18" s="53" t="s">
        <v>27</v>
      </c>
      <c r="B18" s="88">
        <v>383.23926621200002</v>
      </c>
      <c r="C18" s="88">
        <v>405.39695494599999</v>
      </c>
      <c r="D18" s="88">
        <v>367.24207384499999</v>
      </c>
      <c r="E18" s="89">
        <f t="shared" si="0"/>
        <v>5.7816854084421512E-2</v>
      </c>
      <c r="F18" s="90">
        <f t="shared" si="0"/>
        <v>-9.4117335208110622E-2</v>
      </c>
      <c r="G18" s="88">
        <v>267.10011390900002</v>
      </c>
      <c r="H18" s="88">
        <v>174.552160472</v>
      </c>
      <c r="I18" s="88">
        <v>213.53870644599999</v>
      </c>
      <c r="J18" s="89">
        <f t="shared" si="1"/>
        <v>-0.34649162848553017</v>
      </c>
      <c r="K18" s="90">
        <f t="shared" si="1"/>
        <v>0.2233518386055946</v>
      </c>
    </row>
    <row r="19" spans="1:11" x14ac:dyDescent="0.25">
      <c r="A19" s="53"/>
      <c r="B19" s="91"/>
      <c r="C19" s="91"/>
      <c r="D19" s="91"/>
      <c r="E19" s="89"/>
      <c r="F19" s="90"/>
      <c r="G19" s="91"/>
      <c r="H19" s="91"/>
      <c r="I19" s="91"/>
      <c r="J19" s="89"/>
      <c r="K19" s="90"/>
    </row>
    <row r="20" spans="1:11" x14ac:dyDescent="0.25">
      <c r="A20" s="33" t="s">
        <v>42</v>
      </c>
      <c r="B20" s="73">
        <f>SUM(B21:B22)</f>
        <v>1734.6963683039999</v>
      </c>
      <c r="C20" s="73">
        <f>SUM(C21:C22)</f>
        <v>1026.777940017</v>
      </c>
      <c r="D20" s="73">
        <f>SUM(D21:D22)</f>
        <v>1209.1469657949999</v>
      </c>
      <c r="E20" s="86">
        <f>(C20-B20)/B20</f>
        <v>-0.40809356681776338</v>
      </c>
      <c r="F20" s="87">
        <f>(D20-C20)/C20</f>
        <v>0.17761291772102203</v>
      </c>
      <c r="G20" s="73">
        <f>SUM(G21:G22)</f>
        <v>4036.3548768659998</v>
      </c>
      <c r="H20" s="73">
        <f>SUM(H21:H22)</f>
        <v>4726.0376396900001</v>
      </c>
      <c r="I20" s="73">
        <f>SUM(I21:I22)</f>
        <v>5235.4670526709997</v>
      </c>
      <c r="J20" s="86">
        <f>(H20-G20)/G20</f>
        <v>0.17086772195796118</v>
      </c>
      <c r="K20" s="87">
        <f>(I20-H20)/H20</f>
        <v>0.10779207696162468</v>
      </c>
    </row>
    <row r="21" spans="1:11" x14ac:dyDescent="0.25">
      <c r="A21" s="53" t="s">
        <v>26</v>
      </c>
      <c r="B21" s="88">
        <v>1734.6963683039999</v>
      </c>
      <c r="C21" s="88">
        <v>1026.777940017</v>
      </c>
      <c r="D21" s="88">
        <v>1209.1469657949999</v>
      </c>
      <c r="E21" s="89">
        <f>(C21-B21)/B21</f>
        <v>-0.40809356681776338</v>
      </c>
      <c r="F21" s="90">
        <f>(D21-C21)/C21</f>
        <v>0.17761291772102203</v>
      </c>
      <c r="G21" s="88">
        <v>4036.3548768659998</v>
      </c>
      <c r="H21" s="88">
        <v>4726.0376396900001</v>
      </c>
      <c r="I21" s="88">
        <v>5235.4670526709997</v>
      </c>
      <c r="J21" s="89">
        <f>(H21-G21)/G21</f>
        <v>0.17086772195796118</v>
      </c>
      <c r="K21" s="90">
        <f>(I21-H21)/H21</f>
        <v>0.10779207696162468</v>
      </c>
    </row>
    <row r="22" spans="1:11" x14ac:dyDescent="0.25">
      <c r="A22" s="53" t="s">
        <v>27</v>
      </c>
      <c r="B22" s="91">
        <v>0</v>
      </c>
      <c r="C22" s="91">
        <v>0</v>
      </c>
      <c r="D22" s="91">
        <v>0</v>
      </c>
      <c r="E22" s="89"/>
      <c r="F22" s="90"/>
      <c r="G22" s="91">
        <v>0</v>
      </c>
      <c r="H22" s="91">
        <v>0</v>
      </c>
      <c r="I22" s="91">
        <v>0</v>
      </c>
      <c r="J22" s="89"/>
      <c r="K22" s="90"/>
    </row>
    <row r="23" spans="1:11" x14ac:dyDescent="0.25">
      <c r="A23" s="53"/>
      <c r="B23" s="91"/>
      <c r="C23" s="91"/>
      <c r="D23" s="91"/>
      <c r="E23" s="89"/>
      <c r="F23" s="90"/>
      <c r="G23" s="91"/>
      <c r="H23" s="91"/>
      <c r="I23" s="91"/>
      <c r="J23" s="89"/>
      <c r="K23" s="90"/>
    </row>
    <row r="24" spans="1:11" x14ac:dyDescent="0.25">
      <c r="A24" s="33" t="s">
        <v>43</v>
      </c>
      <c r="B24" s="73">
        <f>SUM(B25:B26)</f>
        <v>1109.0413570630001</v>
      </c>
      <c r="C24" s="73">
        <f>SUM(C25:C26)</f>
        <v>988.21288697</v>
      </c>
      <c r="D24" s="73">
        <f>SUM(D25:D26)</f>
        <v>727.942166477</v>
      </c>
      <c r="E24" s="86">
        <f>(C24-B24)/B24</f>
        <v>-0.10894857015339988</v>
      </c>
      <c r="F24" s="87">
        <f>(D24-C24)/C24</f>
        <v>-0.26337515319297922</v>
      </c>
      <c r="G24" s="73">
        <f>SUM(G25:G26)</f>
        <v>540.480898336</v>
      </c>
      <c r="H24" s="73">
        <f>SUM(H25:H26)</f>
        <v>647.74053265400005</v>
      </c>
      <c r="I24" s="73">
        <f>SUM(I25:I26)</f>
        <v>446.68420896999999</v>
      </c>
      <c r="J24" s="86">
        <f>(H24-G24)/G24</f>
        <v>0.19845222032494497</v>
      </c>
      <c r="K24" s="87">
        <f>(I24-H24)/H24</f>
        <v>-0.31039639106759004</v>
      </c>
    </row>
    <row r="25" spans="1:11" x14ac:dyDescent="0.25">
      <c r="A25" s="53" t="s">
        <v>26</v>
      </c>
      <c r="B25" s="88">
        <v>1109.0413570630001</v>
      </c>
      <c r="C25" s="88">
        <v>988.21288697</v>
      </c>
      <c r="D25" s="88">
        <v>727.942166477</v>
      </c>
      <c r="E25" s="89">
        <f>(C25-B25)/B25</f>
        <v>-0.10894857015339988</v>
      </c>
      <c r="F25" s="90">
        <f>(D25-C25)/C25</f>
        <v>-0.26337515319297922</v>
      </c>
      <c r="G25" s="88">
        <v>540.480898336</v>
      </c>
      <c r="H25" s="88">
        <v>647.74053265400005</v>
      </c>
      <c r="I25" s="88">
        <v>446.68420896999999</v>
      </c>
      <c r="J25" s="89">
        <f>(H25-G25)/G25</f>
        <v>0.19845222032494497</v>
      </c>
      <c r="K25" s="90">
        <f>(I25-H25)/H25</f>
        <v>-0.31039639106759004</v>
      </c>
    </row>
    <row r="26" spans="1:11" x14ac:dyDescent="0.25">
      <c r="A26" s="53" t="s">
        <v>27</v>
      </c>
      <c r="B26" s="91">
        <v>0</v>
      </c>
      <c r="C26" s="91">
        <v>0</v>
      </c>
      <c r="D26" s="91">
        <v>0</v>
      </c>
      <c r="E26" s="89"/>
      <c r="F26" s="90"/>
      <c r="G26" s="91">
        <v>0</v>
      </c>
      <c r="H26" s="91">
        <v>0</v>
      </c>
      <c r="I26" s="91">
        <v>0</v>
      </c>
      <c r="J26" s="89"/>
      <c r="K26" s="90"/>
    </row>
    <row r="27" spans="1:11" x14ac:dyDescent="0.25">
      <c r="A27" s="53"/>
      <c r="B27" s="91"/>
      <c r="C27" s="91"/>
      <c r="D27" s="91"/>
      <c r="E27" s="89"/>
      <c r="F27" s="90"/>
      <c r="G27" s="91"/>
      <c r="H27" s="91"/>
      <c r="I27" s="91"/>
      <c r="J27" s="89"/>
      <c r="K27" s="90"/>
    </row>
    <row r="28" spans="1:11" x14ac:dyDescent="0.25">
      <c r="A28" s="33" t="s">
        <v>44</v>
      </c>
      <c r="B28" s="73">
        <f>SUM(B29:B30)</f>
        <v>3666.5343060599998</v>
      </c>
      <c r="C28" s="73">
        <f>SUM(C29:C30)</f>
        <v>4125.364290468</v>
      </c>
      <c r="D28" s="73">
        <f>SUM(D29:D30)</f>
        <v>3669.5185296220002</v>
      </c>
      <c r="E28" s="86">
        <f t="shared" ref="E28:F30" si="2">(C28-B28)/B28</f>
        <v>0.12513996763910051</v>
      </c>
      <c r="F28" s="87">
        <f t="shared" si="2"/>
        <v>-0.11049830481620003</v>
      </c>
      <c r="G28" s="73">
        <f>SUM(G29:G30)</f>
        <v>2914.3617221260001</v>
      </c>
      <c r="H28" s="73">
        <f>SUM(H29:H30)</f>
        <v>2908.3072067510002</v>
      </c>
      <c r="I28" s="73">
        <f>SUM(I29:I30)</f>
        <v>2722.0392377779999</v>
      </c>
      <c r="J28" s="86">
        <f t="shared" ref="J28:K30" si="3">(H28-G28)/G28</f>
        <v>-2.0774756026452419E-3</v>
      </c>
      <c r="K28" s="87">
        <f t="shared" si="3"/>
        <v>-6.4046868412188318E-2</v>
      </c>
    </row>
    <row r="29" spans="1:11" x14ac:dyDescent="0.25">
      <c r="A29" s="53" t="s">
        <v>26</v>
      </c>
      <c r="B29" s="88">
        <f t="shared" ref="B29:D30" si="4">B33+B37</f>
        <v>109.41435292700001</v>
      </c>
      <c r="C29" s="88">
        <f t="shared" si="4"/>
        <v>167.130604264</v>
      </c>
      <c r="D29" s="88">
        <f t="shared" si="4"/>
        <v>166.089724203</v>
      </c>
      <c r="E29" s="89">
        <f t="shared" si="2"/>
        <v>0.52750164665788957</v>
      </c>
      <c r="F29" s="90">
        <f t="shared" si="2"/>
        <v>-6.2279441014634193E-3</v>
      </c>
      <c r="G29" s="88">
        <f t="shared" ref="G29:I30" si="5">G33+G37</f>
        <v>566.244291997</v>
      </c>
      <c r="H29" s="88">
        <f t="shared" si="5"/>
        <v>498.12510061</v>
      </c>
      <c r="I29" s="88">
        <f t="shared" si="5"/>
        <v>517.36188630799995</v>
      </c>
      <c r="J29" s="89">
        <f t="shared" si="3"/>
        <v>-0.12030000540360573</v>
      </c>
      <c r="K29" s="90">
        <f t="shared" si="3"/>
        <v>3.8618382559808241E-2</v>
      </c>
    </row>
    <row r="30" spans="1:11" x14ac:dyDescent="0.25">
      <c r="A30" s="53" t="s">
        <v>27</v>
      </c>
      <c r="B30" s="88">
        <f t="shared" si="4"/>
        <v>3557.1199531329999</v>
      </c>
      <c r="C30" s="88">
        <f t="shared" si="4"/>
        <v>3958.2336862040002</v>
      </c>
      <c r="D30" s="88">
        <f t="shared" si="4"/>
        <v>3503.4288054190001</v>
      </c>
      <c r="E30" s="89">
        <f t="shared" si="2"/>
        <v>0.11276362291851078</v>
      </c>
      <c r="F30" s="90">
        <f t="shared" si="2"/>
        <v>-0.11490096766397946</v>
      </c>
      <c r="G30" s="88">
        <f t="shared" si="5"/>
        <v>2348.1174301290002</v>
      </c>
      <c r="H30" s="88">
        <f t="shared" si="5"/>
        <v>2410.1821061410001</v>
      </c>
      <c r="I30" s="88">
        <f t="shared" si="5"/>
        <v>2204.6773514699998</v>
      </c>
      <c r="J30" s="89">
        <f t="shared" si="3"/>
        <v>2.6431674675056666E-2</v>
      </c>
      <c r="K30" s="90">
        <f t="shared" si="3"/>
        <v>-8.5265239563179218E-2</v>
      </c>
    </row>
    <row r="31" spans="1:11" x14ac:dyDescent="0.25">
      <c r="A31" s="53"/>
      <c r="B31" s="91"/>
      <c r="C31" s="91"/>
      <c r="D31" s="91"/>
      <c r="E31" s="89"/>
      <c r="F31" s="90"/>
      <c r="G31" s="91"/>
      <c r="H31" s="91"/>
      <c r="I31" s="91"/>
      <c r="J31" s="89"/>
      <c r="K31" s="90"/>
    </row>
    <row r="32" spans="1:11" x14ac:dyDescent="0.25">
      <c r="A32" s="33" t="s">
        <v>45</v>
      </c>
      <c r="B32" s="73">
        <f>SUM(B33:B34)</f>
        <v>3036.59913465</v>
      </c>
      <c r="C32" s="73">
        <f>SUM(C33:C34)</f>
        <v>3372.3213068489999</v>
      </c>
      <c r="D32" s="73">
        <f>SUM(D33:D34)</f>
        <v>2990.0213876719999</v>
      </c>
      <c r="E32" s="86">
        <f t="shared" ref="E32:F34" si="6">(C32-B32)/B32</f>
        <v>0.11055860761077885</v>
      </c>
      <c r="F32" s="87">
        <f t="shared" si="6"/>
        <v>-0.11336402566403438</v>
      </c>
      <c r="G32" s="73">
        <f>SUM(G33:G34)</f>
        <v>2477.253406796</v>
      </c>
      <c r="H32" s="73">
        <f>SUM(H33:H34)</f>
        <v>2451.4485635259998</v>
      </c>
      <c r="I32" s="73">
        <f>SUM(I33:I34)</f>
        <v>2313.7086376950001</v>
      </c>
      <c r="J32" s="86">
        <f t="shared" ref="J32:K34" si="7">(H32-G32)/G32</f>
        <v>-1.0416715221465927E-2</v>
      </c>
      <c r="K32" s="87">
        <f t="shared" si="7"/>
        <v>-5.6187157209973762E-2</v>
      </c>
    </row>
    <row r="33" spans="1:11" x14ac:dyDescent="0.25">
      <c r="A33" s="53" t="s">
        <v>26</v>
      </c>
      <c r="B33" s="88">
        <v>94.899634965000004</v>
      </c>
      <c r="C33" s="88">
        <v>143.38063635</v>
      </c>
      <c r="D33" s="88">
        <v>149.92932389000001</v>
      </c>
      <c r="E33" s="89">
        <f t="shared" si="6"/>
        <v>0.51086604709154371</v>
      </c>
      <c r="F33" s="90">
        <f t="shared" si="6"/>
        <v>4.5673444522970993E-2</v>
      </c>
      <c r="G33" s="88">
        <v>465.08962764099999</v>
      </c>
      <c r="H33" s="88">
        <v>404.17439800199998</v>
      </c>
      <c r="I33" s="88">
        <v>435.67410720999999</v>
      </c>
      <c r="J33" s="89">
        <f t="shared" si="7"/>
        <v>-0.13097524868049762</v>
      </c>
      <c r="K33" s="90">
        <f t="shared" si="7"/>
        <v>7.7935934002044682E-2</v>
      </c>
    </row>
    <row r="34" spans="1:11" x14ac:dyDescent="0.25">
      <c r="A34" s="53" t="s">
        <v>27</v>
      </c>
      <c r="B34" s="88">
        <v>2941.6994996849999</v>
      </c>
      <c r="C34" s="88">
        <v>3228.9406704990001</v>
      </c>
      <c r="D34" s="88">
        <v>2840.092063782</v>
      </c>
      <c r="E34" s="89">
        <f t="shared" si="6"/>
        <v>9.7644633941963932E-2</v>
      </c>
      <c r="F34" s="90">
        <f t="shared" si="6"/>
        <v>-0.12042606117532273</v>
      </c>
      <c r="G34" s="88">
        <v>2012.1637791550002</v>
      </c>
      <c r="H34" s="88">
        <v>2047.274165524</v>
      </c>
      <c r="I34" s="88">
        <v>1878.034530485</v>
      </c>
      <c r="J34" s="89">
        <f t="shared" si="7"/>
        <v>1.7449069868330627E-2</v>
      </c>
      <c r="K34" s="90">
        <f t="shared" si="7"/>
        <v>-8.2665838258982299E-2</v>
      </c>
    </row>
    <row r="35" spans="1:11" x14ac:dyDescent="0.25">
      <c r="A35" s="53"/>
      <c r="B35" s="91"/>
      <c r="C35" s="91"/>
      <c r="D35" s="91"/>
      <c r="E35" s="89"/>
      <c r="F35" s="90"/>
      <c r="G35" s="91"/>
      <c r="H35" s="91"/>
      <c r="I35" s="91"/>
      <c r="J35" s="89"/>
      <c r="K35" s="90"/>
    </row>
    <row r="36" spans="1:11" x14ac:dyDescent="0.25">
      <c r="A36" s="33" t="s">
        <v>46</v>
      </c>
      <c r="B36" s="73">
        <f>SUM(B37:B38)</f>
        <v>629.93517140999995</v>
      </c>
      <c r="C36" s="73">
        <f>SUM(C37:C38)</f>
        <v>753.04298361899998</v>
      </c>
      <c r="D36" s="73">
        <f>SUM(D37:D38)</f>
        <v>679.4971419499999</v>
      </c>
      <c r="E36" s="86">
        <f t="shared" ref="E36:F38" si="8">(C36-B36)/B36</f>
        <v>0.19542933590046208</v>
      </c>
      <c r="F36" s="87">
        <f t="shared" si="8"/>
        <v>-9.7664865444401242E-2</v>
      </c>
      <c r="G36" s="73">
        <f>SUM(G37:G38)</f>
        <v>437.10831532999998</v>
      </c>
      <c r="H36" s="73">
        <f>SUM(H37:H38)</f>
        <v>456.85864322500004</v>
      </c>
      <c r="I36" s="73">
        <f>SUM(I37:I38)</f>
        <v>408.33060008300004</v>
      </c>
      <c r="J36" s="86">
        <f t="shared" ref="J36:K38" si="9">(H36-G36)/G36</f>
        <v>4.5184058967373604E-2</v>
      </c>
      <c r="K36" s="87">
        <f t="shared" si="9"/>
        <v>-0.1062211339582783</v>
      </c>
    </row>
    <row r="37" spans="1:11" x14ac:dyDescent="0.25">
      <c r="A37" s="53" t="s">
        <v>26</v>
      </c>
      <c r="B37" s="88">
        <v>14.514717962000001</v>
      </c>
      <c r="C37" s="88">
        <v>23.749967913999999</v>
      </c>
      <c r="D37" s="88">
        <v>16.160400313</v>
      </c>
      <c r="E37" s="89">
        <f t="shared" si="8"/>
        <v>0.63626795754338328</v>
      </c>
      <c r="F37" s="90">
        <f t="shared" si="8"/>
        <v>-0.31956117281851748</v>
      </c>
      <c r="G37" s="88">
        <v>101.154664356</v>
      </c>
      <c r="H37" s="88">
        <v>93.950702608</v>
      </c>
      <c r="I37" s="88">
        <v>81.687779098000007</v>
      </c>
      <c r="J37" s="89">
        <f t="shared" si="9"/>
        <v>-7.1217296739245164E-2</v>
      </c>
      <c r="K37" s="90">
        <f t="shared" si="9"/>
        <v>-0.13052508570548776</v>
      </c>
    </row>
    <row r="38" spans="1:11" x14ac:dyDescent="0.25">
      <c r="A38" s="53" t="s">
        <v>27</v>
      </c>
      <c r="B38" s="88">
        <v>615.42045344799999</v>
      </c>
      <c r="C38" s="88">
        <v>729.29301570500002</v>
      </c>
      <c r="D38" s="88">
        <v>663.33674163699993</v>
      </c>
      <c r="E38" s="89">
        <f t="shared" si="8"/>
        <v>0.18503213797820534</v>
      </c>
      <c r="F38" s="90">
        <f t="shared" si="8"/>
        <v>-9.043864763224263E-2</v>
      </c>
      <c r="G38" s="88">
        <v>335.95365097399997</v>
      </c>
      <c r="H38" s="88">
        <v>362.90794061700001</v>
      </c>
      <c r="I38" s="88">
        <v>326.64282098500001</v>
      </c>
      <c r="J38" s="89">
        <f t="shared" si="9"/>
        <v>8.0232167636380525E-2</v>
      </c>
      <c r="K38" s="90">
        <f t="shared" si="9"/>
        <v>-9.9929253601736143E-2</v>
      </c>
    </row>
    <row r="39" spans="1:11" x14ac:dyDescent="0.25">
      <c r="A39" s="53"/>
      <c r="B39" s="91"/>
      <c r="C39" s="91"/>
      <c r="D39" s="91"/>
      <c r="E39" s="89"/>
      <c r="F39" s="90"/>
      <c r="G39" s="91"/>
      <c r="H39" s="91"/>
      <c r="I39" s="91"/>
      <c r="J39" s="89"/>
      <c r="K39" s="90"/>
    </row>
    <row r="40" spans="1:11" x14ac:dyDescent="0.25">
      <c r="A40" s="33" t="s">
        <v>47</v>
      </c>
      <c r="B40" s="73">
        <f>SUM(B41:B42)</f>
        <v>7854.4369508830005</v>
      </c>
      <c r="C40" s="73">
        <f>SUM(C41:C42)</f>
        <v>9247.9941672510013</v>
      </c>
      <c r="D40" s="73">
        <f>SUM(D41:D42)</f>
        <v>9525.9261016219989</v>
      </c>
      <c r="E40" s="86">
        <f t="shared" ref="E40:F42" si="10">(C40-B40)/B40</f>
        <v>0.17742292987803998</v>
      </c>
      <c r="F40" s="87">
        <f t="shared" si="10"/>
        <v>3.0053212550156038E-2</v>
      </c>
      <c r="G40" s="73">
        <f>SUM(G41:G42)</f>
        <v>9649.7435958419992</v>
      </c>
      <c r="H40" s="73">
        <f>SUM(H41:H42)</f>
        <v>9804.9391999420004</v>
      </c>
      <c r="I40" s="73">
        <f>SUM(I41:I42)</f>
        <v>9622.6549076390002</v>
      </c>
      <c r="J40" s="86">
        <f t="shared" ref="J40:K42" si="11">(H40-G40)/G40</f>
        <v>1.6082873348766884E-2</v>
      </c>
      <c r="K40" s="87">
        <f t="shared" si="11"/>
        <v>-1.859106809189378E-2</v>
      </c>
    </row>
    <row r="41" spans="1:11" x14ac:dyDescent="0.25">
      <c r="A41" s="53" t="s">
        <v>26</v>
      </c>
      <c r="B41" s="88">
        <f t="shared" ref="B41:D42" si="12">B45+B49</f>
        <v>543.38832871</v>
      </c>
      <c r="C41" s="88">
        <f t="shared" si="12"/>
        <v>688.07737270899997</v>
      </c>
      <c r="D41" s="88">
        <f t="shared" si="12"/>
        <v>708.70828790899998</v>
      </c>
      <c r="E41" s="89">
        <f t="shared" si="10"/>
        <v>0.2662719023474257</v>
      </c>
      <c r="F41" s="90">
        <f t="shared" si="10"/>
        <v>2.9983423403061361E-2</v>
      </c>
      <c r="G41" s="88">
        <f t="shared" ref="G41:I42" si="13">G45+G49</f>
        <v>5300.3886435739996</v>
      </c>
      <c r="H41" s="88">
        <f t="shared" si="13"/>
        <v>5333.96954972</v>
      </c>
      <c r="I41" s="88">
        <f t="shared" si="13"/>
        <v>5298.3013618759996</v>
      </c>
      <c r="J41" s="89">
        <f t="shared" si="11"/>
        <v>6.335555447752439E-3</v>
      </c>
      <c r="K41" s="90">
        <f t="shared" si="11"/>
        <v>-6.6869875261797735E-3</v>
      </c>
    </row>
    <row r="42" spans="1:11" x14ac:dyDescent="0.25">
      <c r="A42" s="53" t="s">
        <v>27</v>
      </c>
      <c r="B42" s="88">
        <f t="shared" si="12"/>
        <v>7311.0486221730007</v>
      </c>
      <c r="C42" s="88">
        <f t="shared" si="12"/>
        <v>8559.9167945420013</v>
      </c>
      <c r="D42" s="88">
        <f t="shared" si="12"/>
        <v>8817.2178137129995</v>
      </c>
      <c r="E42" s="89">
        <f t="shared" si="10"/>
        <v>0.1708192951393353</v>
      </c>
      <c r="F42" s="90">
        <f t="shared" si="10"/>
        <v>3.0058822456669111E-2</v>
      </c>
      <c r="G42" s="88">
        <f t="shared" si="13"/>
        <v>4349.3549522680005</v>
      </c>
      <c r="H42" s="88">
        <f t="shared" si="13"/>
        <v>4470.9696502220004</v>
      </c>
      <c r="I42" s="88">
        <f t="shared" si="13"/>
        <v>4324.3535457629996</v>
      </c>
      <c r="J42" s="89">
        <f t="shared" si="11"/>
        <v>2.7961548157982161E-2</v>
      </c>
      <c r="K42" s="90">
        <f t="shared" si="11"/>
        <v>-3.2792909800163986E-2</v>
      </c>
    </row>
    <row r="43" spans="1:11" x14ac:dyDescent="0.25">
      <c r="A43" s="53"/>
      <c r="B43" s="91"/>
      <c r="C43" s="91"/>
      <c r="D43" s="91"/>
      <c r="E43" s="89"/>
      <c r="F43" s="90"/>
      <c r="G43" s="91"/>
      <c r="H43" s="91"/>
      <c r="I43" s="91"/>
      <c r="J43" s="89"/>
      <c r="K43" s="90"/>
    </row>
    <row r="44" spans="1:11" x14ac:dyDescent="0.25">
      <c r="A44" s="33" t="s">
        <v>48</v>
      </c>
      <c r="B44" s="73">
        <f>SUM(B45:B46)</f>
        <v>3138.7846835669998</v>
      </c>
      <c r="C44" s="73">
        <f>SUM(C45:C46)</f>
        <v>3535.6028514559998</v>
      </c>
      <c r="D44" s="73">
        <f>SUM(D45:D46)</f>
        <v>3813.3543191910003</v>
      </c>
      <c r="E44" s="86">
        <f t="shared" ref="E44:F46" si="14">(C44-B44)/B44</f>
        <v>0.12642414434049204</v>
      </c>
      <c r="F44" s="87">
        <f t="shared" si="14"/>
        <v>7.8558446580225885E-2</v>
      </c>
      <c r="G44" s="73">
        <f>SUM(G45:G46)</f>
        <v>6202.1422161410001</v>
      </c>
      <c r="H44" s="73">
        <f>SUM(H45:H46)</f>
        <v>6224.4753066330004</v>
      </c>
      <c r="I44" s="73">
        <f>SUM(I45:I46)</f>
        <v>6166.221809701</v>
      </c>
      <c r="J44" s="86">
        <f t="shared" ref="J44:K46" si="15">(H44-G44)/G44</f>
        <v>3.600867202606019E-3</v>
      </c>
      <c r="K44" s="87">
        <f t="shared" si="15"/>
        <v>-9.3587803087472488E-3</v>
      </c>
    </row>
    <row r="45" spans="1:11" x14ac:dyDescent="0.25">
      <c r="A45" s="53" t="s">
        <v>26</v>
      </c>
      <c r="B45" s="88">
        <v>460.43032856299999</v>
      </c>
      <c r="C45" s="88">
        <v>601.51174864799998</v>
      </c>
      <c r="D45" s="88">
        <v>628.32867026899999</v>
      </c>
      <c r="E45" s="89">
        <f t="shared" si="14"/>
        <v>0.3064120917605801</v>
      </c>
      <c r="F45" s="90">
        <f t="shared" si="14"/>
        <v>4.4582540043940293E-2</v>
      </c>
      <c r="G45" s="88">
        <v>4182.0453335749999</v>
      </c>
      <c r="H45" s="88">
        <v>4263.5416831510001</v>
      </c>
      <c r="I45" s="88">
        <v>4233.0334717249998</v>
      </c>
      <c r="J45" s="89">
        <f t="shared" si="15"/>
        <v>1.9487198984123291E-2</v>
      </c>
      <c r="K45" s="90">
        <f t="shared" si="15"/>
        <v>-7.1556029454491075E-3</v>
      </c>
    </row>
    <row r="46" spans="1:11" x14ac:dyDescent="0.25">
      <c r="A46" s="53" t="s">
        <v>27</v>
      </c>
      <c r="B46" s="88">
        <v>2678.3543550039999</v>
      </c>
      <c r="C46" s="88">
        <v>2934.091102808</v>
      </c>
      <c r="D46" s="88">
        <v>3185.0256489220001</v>
      </c>
      <c r="E46" s="89">
        <f t="shared" si="14"/>
        <v>9.5482790515080351E-2</v>
      </c>
      <c r="F46" s="90">
        <f t="shared" si="14"/>
        <v>8.5523774593723206E-2</v>
      </c>
      <c r="G46" s="88">
        <v>2020.0968825660002</v>
      </c>
      <c r="H46" s="88">
        <v>1960.933623482</v>
      </c>
      <c r="I46" s="88">
        <v>1933.188337976</v>
      </c>
      <c r="J46" s="89">
        <f t="shared" si="15"/>
        <v>-2.9287337451285436E-2</v>
      </c>
      <c r="K46" s="90">
        <f t="shared" si="15"/>
        <v>-1.4149018188965107E-2</v>
      </c>
    </row>
    <row r="47" spans="1:11" x14ac:dyDescent="0.25">
      <c r="A47" s="53"/>
      <c r="B47" s="91"/>
      <c r="C47" s="91"/>
      <c r="D47" s="91"/>
      <c r="E47" s="89"/>
      <c r="F47" s="90"/>
      <c r="G47" s="91"/>
      <c r="H47" s="91"/>
      <c r="I47" s="91"/>
      <c r="J47" s="89"/>
      <c r="K47" s="90"/>
    </row>
    <row r="48" spans="1:11" x14ac:dyDescent="0.25">
      <c r="A48" s="33" t="s">
        <v>49</v>
      </c>
      <c r="B48" s="73">
        <f>SUM(B49:B50)</f>
        <v>4715.6522673160007</v>
      </c>
      <c r="C48" s="73">
        <f>SUM(C49:C50)</f>
        <v>5712.3913157950001</v>
      </c>
      <c r="D48" s="73">
        <f>SUM(D49:D50)</f>
        <v>5712.5717824310004</v>
      </c>
      <c r="E48" s="86">
        <f t="shared" ref="E48:F50" si="16">(C48-B48)/B48</f>
        <v>0.21136822479200987</v>
      </c>
      <c r="F48" s="87">
        <f t="shared" si="16"/>
        <v>3.1592134716217509E-5</v>
      </c>
      <c r="G48" s="73">
        <f>SUM(G49:G50)</f>
        <v>3447.601379701</v>
      </c>
      <c r="H48" s="73">
        <f>SUM(H49:H50)</f>
        <v>3580.463893309</v>
      </c>
      <c r="I48" s="73">
        <f>SUM(I49:I50)</f>
        <v>3456.4330979380002</v>
      </c>
      <c r="J48" s="86">
        <f t="shared" ref="J48:K50" si="17">(H48-G48)/G48</f>
        <v>3.853766690960158E-2</v>
      </c>
      <c r="K48" s="87">
        <f t="shared" si="17"/>
        <v>-3.4640984818414919E-2</v>
      </c>
    </row>
    <row r="49" spans="1:11" x14ac:dyDescent="0.25">
      <c r="A49" s="53" t="s">
        <v>26</v>
      </c>
      <c r="B49" s="88">
        <v>82.958000147000007</v>
      </c>
      <c r="C49" s="88">
        <v>86.565624060999994</v>
      </c>
      <c r="D49" s="88">
        <v>80.379617640000006</v>
      </c>
      <c r="E49" s="89">
        <f t="shared" si="16"/>
        <v>4.3487353933404201E-2</v>
      </c>
      <c r="F49" s="90">
        <f t="shared" si="16"/>
        <v>-7.1460311042647939E-2</v>
      </c>
      <c r="G49" s="88">
        <v>1118.343309999</v>
      </c>
      <c r="H49" s="88">
        <v>1070.4278665689999</v>
      </c>
      <c r="I49" s="88">
        <v>1065.2678901510001</v>
      </c>
      <c r="J49" s="89">
        <f t="shared" si="17"/>
        <v>-4.2845021740276643E-2</v>
      </c>
      <c r="K49" s="90">
        <f t="shared" si="17"/>
        <v>-4.8204802763019269E-3</v>
      </c>
    </row>
    <row r="50" spans="1:11" x14ac:dyDescent="0.25">
      <c r="A50" s="53" t="s">
        <v>27</v>
      </c>
      <c r="B50" s="88">
        <v>4632.6942671690003</v>
      </c>
      <c r="C50" s="88">
        <v>5625.8256917340004</v>
      </c>
      <c r="D50" s="88">
        <v>5632.1921647910003</v>
      </c>
      <c r="E50" s="89">
        <f t="shared" si="16"/>
        <v>0.21437448000899359</v>
      </c>
      <c r="F50" s="90">
        <f t="shared" si="16"/>
        <v>1.1316513176642005E-3</v>
      </c>
      <c r="G50" s="88">
        <v>2329.2580697019998</v>
      </c>
      <c r="H50" s="88">
        <v>2510.0360267400001</v>
      </c>
      <c r="I50" s="88">
        <v>2391.1652077869999</v>
      </c>
      <c r="J50" s="89">
        <f t="shared" si="17"/>
        <v>7.7611819570138324E-2</v>
      </c>
      <c r="K50" s="90">
        <f t="shared" si="17"/>
        <v>-4.7358212267330689E-2</v>
      </c>
    </row>
    <row r="51" spans="1:11" x14ac:dyDescent="0.25">
      <c r="A51" s="53"/>
      <c r="B51" s="91"/>
      <c r="C51" s="91"/>
      <c r="D51" s="91"/>
      <c r="E51" s="89"/>
      <c r="F51" s="90"/>
      <c r="G51" s="91"/>
      <c r="H51" s="91"/>
      <c r="I51" s="91"/>
      <c r="J51" s="89"/>
      <c r="K51" s="90"/>
    </row>
    <row r="52" spans="1:11" x14ac:dyDescent="0.25">
      <c r="A52" s="33" t="s">
        <v>50</v>
      </c>
      <c r="B52" s="73">
        <f>SUM(B53:B54)</f>
        <v>2160.9740253669997</v>
      </c>
      <c r="C52" s="73">
        <f>SUM(C53:C54)</f>
        <v>2345.1358625909997</v>
      </c>
      <c r="D52" s="73">
        <f>SUM(D53:D54)</f>
        <v>2150.432214083</v>
      </c>
      <c r="E52" s="86">
        <f t="shared" ref="E52:F54" si="18">(C52-B52)/B52</f>
        <v>8.5221680160048968E-2</v>
      </c>
      <c r="F52" s="87">
        <f t="shared" si="18"/>
        <v>-8.3024464217132152E-2</v>
      </c>
      <c r="G52" s="73">
        <f>SUM(G53:G54)</f>
        <v>4923.0037693300001</v>
      </c>
      <c r="H52" s="73">
        <f>SUM(H53:H54)</f>
        <v>4933.8213269379994</v>
      </c>
      <c r="I52" s="73">
        <f>SUM(I53:I54)</f>
        <v>4844.5513432900007</v>
      </c>
      <c r="J52" s="86">
        <f t="shared" ref="J52:K54" si="19">(H52-G52)/G52</f>
        <v>2.19734904031397E-3</v>
      </c>
      <c r="K52" s="87">
        <f t="shared" si="19"/>
        <v>-1.8093477191927616E-2</v>
      </c>
    </row>
    <row r="53" spans="1:11" x14ac:dyDescent="0.25">
      <c r="A53" s="53" t="s">
        <v>26</v>
      </c>
      <c r="B53" s="88">
        <v>782.44842621099997</v>
      </c>
      <c r="C53" s="88">
        <v>833.60950583499994</v>
      </c>
      <c r="D53" s="88">
        <v>674.98611518899997</v>
      </c>
      <c r="E53" s="89">
        <f t="shared" si="18"/>
        <v>6.5385880922206041E-2</v>
      </c>
      <c r="F53" s="90">
        <f t="shared" si="18"/>
        <v>-0.19028500699150735</v>
      </c>
      <c r="G53" s="88">
        <v>3499.1942763980001</v>
      </c>
      <c r="H53" s="88">
        <v>3437.6617491749998</v>
      </c>
      <c r="I53" s="88">
        <v>3301.4566480120002</v>
      </c>
      <c r="J53" s="89">
        <f t="shared" si="19"/>
        <v>-1.7584770196395198E-2</v>
      </c>
      <c r="K53" s="90">
        <f t="shared" si="19"/>
        <v>-3.9621437797272334E-2</v>
      </c>
    </row>
    <row r="54" spans="1:11" x14ac:dyDescent="0.25">
      <c r="A54" s="53" t="s">
        <v>27</v>
      </c>
      <c r="B54" s="88">
        <v>1378.525599156</v>
      </c>
      <c r="C54" s="88">
        <v>1511.526356756</v>
      </c>
      <c r="D54" s="88">
        <v>1475.446098894</v>
      </c>
      <c r="E54" s="89">
        <f t="shared" si="18"/>
        <v>9.6480440901082681E-2</v>
      </c>
      <c r="F54" s="90">
        <f t="shared" si="18"/>
        <v>-2.3870081855161689E-2</v>
      </c>
      <c r="G54" s="88">
        <v>1423.809492932</v>
      </c>
      <c r="H54" s="88">
        <v>1496.159577763</v>
      </c>
      <c r="I54" s="88">
        <v>1543.094695278</v>
      </c>
      <c r="J54" s="89">
        <f t="shared" si="19"/>
        <v>5.0814441953194213E-2</v>
      </c>
      <c r="K54" s="90">
        <f t="shared" si="19"/>
        <v>3.1370395386015958E-2</v>
      </c>
    </row>
    <row r="55" spans="1:11" x14ac:dyDescent="0.25">
      <c r="A55" s="33"/>
      <c r="B55" s="73"/>
      <c r="C55" s="73"/>
      <c r="D55" s="73"/>
      <c r="E55" s="86"/>
      <c r="F55" s="87"/>
      <c r="G55" s="73"/>
      <c r="H55" s="73"/>
      <c r="I55" s="73"/>
      <c r="J55" s="92"/>
      <c r="K55" s="93"/>
    </row>
    <row r="56" spans="1:11" x14ac:dyDescent="0.25">
      <c r="A56" s="33" t="s">
        <v>34</v>
      </c>
      <c r="B56" s="73">
        <f t="shared" ref="B56:D58" si="20">B52+B40+B28+B24+B20+B16</f>
        <v>18945.06014039</v>
      </c>
      <c r="C56" s="73">
        <f t="shared" si="20"/>
        <v>20266.428956816002</v>
      </c>
      <c r="D56" s="73">
        <f t="shared" si="20"/>
        <v>21245.191449309998</v>
      </c>
      <c r="E56" s="86">
        <f t="shared" ref="E56:F58" si="21">(C56-B56)/B56</f>
        <v>6.9747406798086872E-2</v>
      </c>
      <c r="F56" s="87">
        <f t="shared" si="21"/>
        <v>4.8294768386653447E-2</v>
      </c>
      <c r="G56" s="73">
        <f t="shared" ref="G56:I58" si="22">G52+G40+G28+G24+G20+G16</f>
        <v>25569.491856290002</v>
      </c>
      <c r="H56" s="73">
        <f t="shared" si="22"/>
        <v>26504.611823627998</v>
      </c>
      <c r="I56" s="73">
        <f t="shared" si="22"/>
        <v>26017.145401709</v>
      </c>
      <c r="J56" s="86">
        <f t="shared" ref="J56:K58" si="23">(H56-G56)/G56</f>
        <v>3.6571707118534698E-2</v>
      </c>
      <c r="K56" s="87">
        <f t="shared" si="23"/>
        <v>-1.8391758580083697E-2</v>
      </c>
    </row>
    <row r="57" spans="1:11" x14ac:dyDescent="0.25">
      <c r="A57" s="34" t="s">
        <v>26</v>
      </c>
      <c r="B57" s="91">
        <f t="shared" si="20"/>
        <v>6315.1266997160001</v>
      </c>
      <c r="C57" s="91">
        <f t="shared" si="20"/>
        <v>5831.3551643680003</v>
      </c>
      <c r="D57" s="91">
        <f t="shared" si="20"/>
        <v>7081.8566574389997</v>
      </c>
      <c r="E57" s="89">
        <f t="shared" si="21"/>
        <v>-7.6605198652586914E-2</v>
      </c>
      <c r="F57" s="90">
        <f t="shared" si="21"/>
        <v>0.21444440577244933</v>
      </c>
      <c r="G57" s="91">
        <f t="shared" si="22"/>
        <v>17181.109867052</v>
      </c>
      <c r="H57" s="91">
        <f t="shared" si="22"/>
        <v>17952.748329030001</v>
      </c>
      <c r="I57" s="91">
        <f t="shared" si="22"/>
        <v>17731.481102751997</v>
      </c>
      <c r="J57" s="89">
        <f t="shared" si="23"/>
        <v>4.49120265191809E-2</v>
      </c>
      <c r="K57" s="90">
        <f t="shared" si="23"/>
        <v>-1.2324977893229264E-2</v>
      </c>
    </row>
    <row r="58" spans="1:11" x14ac:dyDescent="0.25">
      <c r="A58" s="34" t="s">
        <v>27</v>
      </c>
      <c r="B58" s="91">
        <f t="shared" si="20"/>
        <v>12629.933440674002</v>
      </c>
      <c r="C58" s="91">
        <f t="shared" si="20"/>
        <v>14435.073792448</v>
      </c>
      <c r="D58" s="91">
        <f t="shared" si="20"/>
        <v>14163.334791871001</v>
      </c>
      <c r="E58" s="89">
        <f t="shared" si="21"/>
        <v>0.14292556332566597</v>
      </c>
      <c r="F58" s="90">
        <f t="shared" si="21"/>
        <v>-1.8824912465578467E-2</v>
      </c>
      <c r="G58" s="91">
        <f t="shared" si="22"/>
        <v>8388.3819892379997</v>
      </c>
      <c r="H58" s="91">
        <f t="shared" si="22"/>
        <v>8551.8634945979993</v>
      </c>
      <c r="I58" s="91">
        <f t="shared" si="22"/>
        <v>8285.6642989569991</v>
      </c>
      <c r="J58" s="89">
        <f t="shared" si="23"/>
        <v>1.9489039193701554E-2</v>
      </c>
      <c r="K58" s="90">
        <f t="shared" si="23"/>
        <v>-3.1127624500689427E-2</v>
      </c>
    </row>
    <row r="59" spans="1:11" ht="15.75" thickBot="1" x14ac:dyDescent="0.3">
      <c r="A59" s="54"/>
      <c r="B59" s="94"/>
      <c r="C59" s="94"/>
      <c r="D59" s="94"/>
      <c r="E59" s="94"/>
      <c r="F59" s="95"/>
      <c r="G59" s="94"/>
      <c r="H59" s="94"/>
      <c r="I59" s="94"/>
      <c r="J59" s="94"/>
      <c r="K59" s="96"/>
    </row>
    <row r="60" spans="1:11" x14ac:dyDescent="0.25">
      <c r="A60" s="24"/>
      <c r="B60" s="9"/>
      <c r="C60" s="9"/>
      <c r="D60" s="9"/>
      <c r="E60" s="9"/>
      <c r="F60" s="9"/>
      <c r="G60" s="9"/>
      <c r="H60" s="9"/>
      <c r="I60" s="9"/>
      <c r="J60" s="9"/>
      <c r="K60" s="97"/>
    </row>
    <row r="61" spans="1:11" ht="15.75" thickBot="1" x14ac:dyDescent="0.3">
      <c r="A61" s="24"/>
      <c r="B61" s="94"/>
      <c r="C61" s="94"/>
      <c r="D61" s="94"/>
      <c r="E61" s="9"/>
      <c r="F61" s="17"/>
      <c r="G61" s="17"/>
      <c r="H61" s="17"/>
      <c r="I61" s="17"/>
      <c r="J61" s="17"/>
      <c r="K61" s="17"/>
    </row>
    <row r="62" spans="1:11" ht="15.75" thickBot="1" x14ac:dyDescent="0.3">
      <c r="A62" s="24"/>
      <c r="B62" s="98" t="s">
        <v>69</v>
      </c>
      <c r="C62" s="98" t="s">
        <v>70</v>
      </c>
      <c r="D62" s="98" t="s">
        <v>71</v>
      </c>
      <c r="E62" s="99"/>
      <c r="F62" s="17"/>
      <c r="G62" s="17"/>
      <c r="H62" s="17"/>
      <c r="I62" s="17"/>
      <c r="J62" s="17"/>
      <c r="K62" s="17"/>
    </row>
    <row r="63" spans="1:11" x14ac:dyDescent="0.25">
      <c r="A63" s="39" t="s">
        <v>35</v>
      </c>
      <c r="B63" s="100">
        <f>B56-G56</f>
        <v>-6624.431715900002</v>
      </c>
      <c r="C63" s="100">
        <f t="shared" ref="C63:D65" si="24">C56-H56</f>
        <v>-6238.1828668119961</v>
      </c>
      <c r="D63" s="101">
        <f t="shared" si="24"/>
        <v>-4771.9539523990024</v>
      </c>
      <c r="E63" s="99"/>
      <c r="F63" s="17"/>
      <c r="G63" s="17"/>
      <c r="H63" s="17"/>
      <c r="I63" s="17"/>
      <c r="J63" s="17"/>
      <c r="K63" s="17"/>
    </row>
    <row r="64" spans="1:11" x14ac:dyDescent="0.25">
      <c r="A64" s="34" t="s">
        <v>26</v>
      </c>
      <c r="B64" s="100">
        <f>B57-G57</f>
        <v>-10865.983167336</v>
      </c>
      <c r="C64" s="100">
        <f t="shared" si="24"/>
        <v>-12121.393164662</v>
      </c>
      <c r="D64" s="102">
        <f t="shared" si="24"/>
        <v>-10649.624445312998</v>
      </c>
      <c r="E64" s="99"/>
      <c r="F64" s="17"/>
      <c r="G64" s="17"/>
      <c r="H64" s="17"/>
      <c r="I64" s="17"/>
      <c r="J64" s="17"/>
      <c r="K64" s="17"/>
    </row>
    <row r="65" spans="1:11" x14ac:dyDescent="0.25">
      <c r="A65" s="34" t="s">
        <v>27</v>
      </c>
      <c r="B65" s="100">
        <f>B58-G58</f>
        <v>4241.551451436002</v>
      </c>
      <c r="C65" s="100">
        <f t="shared" si="24"/>
        <v>5883.2102978500006</v>
      </c>
      <c r="D65" s="102">
        <f t="shared" si="24"/>
        <v>5877.6704929140014</v>
      </c>
      <c r="E65" s="99"/>
      <c r="F65" s="17"/>
      <c r="G65" s="17"/>
      <c r="H65" s="17"/>
      <c r="I65" s="17"/>
      <c r="J65" s="17"/>
      <c r="K65" s="17"/>
    </row>
    <row r="66" spans="1:11" x14ac:dyDescent="0.25">
      <c r="A66" s="34"/>
      <c r="B66" s="100"/>
      <c r="C66" s="100"/>
      <c r="D66" s="102"/>
      <c r="E66" s="99"/>
      <c r="F66" s="17"/>
      <c r="G66" s="17"/>
      <c r="H66" s="17"/>
      <c r="I66" s="17"/>
      <c r="J66" s="17"/>
      <c r="K66" s="17"/>
    </row>
    <row r="67" spans="1:11" x14ac:dyDescent="0.25">
      <c r="A67" s="33" t="s">
        <v>36</v>
      </c>
      <c r="B67" s="103">
        <f>B56/G56</f>
        <v>0.74092438938044769</v>
      </c>
      <c r="C67" s="103">
        <f t="shared" ref="C67:D69" si="25">C56/H56</f>
        <v>0.76463783328262669</v>
      </c>
      <c r="D67" s="104">
        <f>D56/I56</f>
        <v>0.81658426092796699</v>
      </c>
      <c r="E67" s="99"/>
      <c r="F67" s="17"/>
      <c r="G67" s="17"/>
      <c r="H67" s="17"/>
      <c r="I67" s="17"/>
      <c r="J67" s="17"/>
      <c r="K67" s="17"/>
    </row>
    <row r="68" spans="1:11" x14ac:dyDescent="0.25">
      <c r="A68" s="34" t="s">
        <v>26</v>
      </c>
      <c r="B68" s="103">
        <f>B57/G57</f>
        <v>0.36756220922761457</v>
      </c>
      <c r="C68" s="103">
        <f t="shared" si="25"/>
        <v>0.3248168501832428</v>
      </c>
      <c r="D68" s="104">
        <f t="shared" si="25"/>
        <v>0.39939453542546238</v>
      </c>
      <c r="E68" s="99"/>
      <c r="F68" s="17"/>
      <c r="G68" s="17"/>
      <c r="H68" s="17"/>
      <c r="I68" s="17"/>
      <c r="J68" s="17"/>
      <c r="K68" s="17"/>
    </row>
    <row r="69" spans="1:11" ht="15.75" thickBot="1" x14ac:dyDescent="0.3">
      <c r="A69" s="35" t="s">
        <v>27</v>
      </c>
      <c r="B69" s="105">
        <f>B58/G58</f>
        <v>1.5056459585266579</v>
      </c>
      <c r="C69" s="105">
        <f t="shared" si="25"/>
        <v>1.687944832324122</v>
      </c>
      <c r="D69" s="106">
        <f t="shared" si="25"/>
        <v>1.7093783046042408</v>
      </c>
      <c r="E69" s="99"/>
      <c r="F69" s="17"/>
      <c r="G69" s="17"/>
      <c r="H69" s="17"/>
      <c r="I69" s="17"/>
      <c r="J69" s="17"/>
      <c r="K69" s="17"/>
    </row>
    <row r="70" spans="1:11" x14ac:dyDescent="0.25">
      <c r="F70" s="17"/>
      <c r="G70" s="17"/>
      <c r="H70" s="17"/>
      <c r="I70" s="17"/>
      <c r="J70" s="17"/>
      <c r="K70" s="17"/>
    </row>
  </sheetData>
  <mergeCells count="5">
    <mergeCell ref="A10:K10"/>
    <mergeCell ref="B13:D13"/>
    <mergeCell ref="E13:F13"/>
    <mergeCell ref="G13:I13"/>
    <mergeCell ref="J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2:L54"/>
  <sheetViews>
    <sheetView workbookViewId="0">
      <selection activeCell="J5" sqref="J5"/>
    </sheetView>
  </sheetViews>
  <sheetFormatPr baseColWidth="10" defaultRowHeight="15" x14ac:dyDescent="0.25"/>
  <cols>
    <col min="1" max="1" width="33.140625" customWidth="1"/>
    <col min="10" max="11" width="10.140625" customWidth="1"/>
  </cols>
  <sheetData>
    <row r="2" spans="1:11" x14ac:dyDescent="0.25">
      <c r="A2" s="22"/>
    </row>
    <row r="3" spans="1:11" x14ac:dyDescent="0.25">
      <c r="A3" s="22"/>
    </row>
    <row r="4" spans="1:11" x14ac:dyDescent="0.25">
      <c r="A4" s="22"/>
    </row>
    <row r="5" spans="1:11" x14ac:dyDescent="0.25">
      <c r="A5" s="22"/>
    </row>
    <row r="6" spans="1:11" x14ac:dyDescent="0.25">
      <c r="A6" s="22"/>
    </row>
    <row r="7" spans="1:11" ht="9.75" customHeight="1" x14ac:dyDescent="0.25">
      <c r="A7" s="22"/>
    </row>
    <row r="8" spans="1:11" ht="8.25" customHeight="1" x14ac:dyDescent="0.25">
      <c r="A8" s="22"/>
    </row>
    <row r="9" spans="1:11" x14ac:dyDescent="0.25">
      <c r="A9" s="149" t="s">
        <v>72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1" x14ac:dyDescent="0.25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1" ht="15.75" x14ac:dyDescent="0.25">
      <c r="A11" s="150" t="s">
        <v>73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</row>
    <row r="12" spans="1:11" ht="15.75" thickBot="1" x14ac:dyDescent="0.3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5.75" thickBot="1" x14ac:dyDescent="0.3">
      <c r="A13" s="26" t="s">
        <v>18</v>
      </c>
      <c r="B13" s="27" t="s">
        <v>19</v>
      </c>
      <c r="C13" s="27"/>
      <c r="D13" s="27"/>
      <c r="E13" s="28"/>
      <c r="F13" s="29"/>
      <c r="G13" s="27" t="s">
        <v>20</v>
      </c>
      <c r="H13" s="27"/>
      <c r="I13" s="27"/>
      <c r="J13" s="28"/>
      <c r="K13" s="30"/>
    </row>
    <row r="14" spans="1:11" ht="15.75" thickBot="1" x14ac:dyDescent="0.3">
      <c r="A14" s="31"/>
      <c r="B14" s="107"/>
      <c r="C14" s="108" t="s">
        <v>21</v>
      </c>
      <c r="D14" s="28"/>
      <c r="E14" s="109" t="s">
        <v>22</v>
      </c>
      <c r="F14" s="110"/>
      <c r="G14" s="107"/>
      <c r="H14" s="108" t="s">
        <v>21</v>
      </c>
      <c r="I14" s="28"/>
      <c r="J14" s="111" t="s">
        <v>22</v>
      </c>
      <c r="K14" s="112"/>
    </row>
    <row r="15" spans="1:11" ht="15.75" thickBot="1" x14ac:dyDescent="0.3">
      <c r="A15" s="31"/>
      <c r="B15" s="113" t="s">
        <v>63</v>
      </c>
      <c r="C15" s="113" t="s">
        <v>64</v>
      </c>
      <c r="D15" s="113" t="s">
        <v>65</v>
      </c>
      <c r="E15" s="114" t="s">
        <v>23</v>
      </c>
      <c r="F15" s="114" t="s">
        <v>24</v>
      </c>
      <c r="G15" s="113" t="s">
        <v>63</v>
      </c>
      <c r="H15" s="113" t="s">
        <v>64</v>
      </c>
      <c r="I15" s="115" t="s">
        <v>65</v>
      </c>
      <c r="J15" s="116" t="s">
        <v>23</v>
      </c>
      <c r="K15" s="116" t="s">
        <v>24</v>
      </c>
    </row>
    <row r="16" spans="1:11" x14ac:dyDescent="0.25">
      <c r="A16" s="32"/>
      <c r="B16" s="52"/>
      <c r="C16" s="52"/>
      <c r="D16" s="52"/>
      <c r="E16" s="38"/>
      <c r="F16" s="84"/>
      <c r="G16" s="52"/>
      <c r="H16" s="52"/>
      <c r="I16" s="52"/>
      <c r="J16" s="38"/>
      <c r="K16" s="84"/>
    </row>
    <row r="17" spans="1:11" x14ac:dyDescent="0.25">
      <c r="A17" s="33" t="s">
        <v>25</v>
      </c>
      <c r="B17" s="117">
        <f>SUM(B18:B19)</f>
        <v>1534.4072259070001</v>
      </c>
      <c r="C17" s="117">
        <f>SUM(C18:C19)</f>
        <v>1673.04908507</v>
      </c>
      <c r="D17" s="117">
        <f>SUM(D18:D19)</f>
        <v>3079.5321103169999</v>
      </c>
      <c r="E17" s="118">
        <f t="shared" ref="E17:F19" si="0">(C17-B17)/B17</f>
        <v>9.0355322121901283E-2</v>
      </c>
      <c r="F17" s="119">
        <f t="shared" si="0"/>
        <v>0.84067050859308945</v>
      </c>
      <c r="G17" s="117">
        <f>SUM(G18:G19)</f>
        <v>2114.0029326230001</v>
      </c>
      <c r="H17" s="117">
        <f>SUM(H18:H19)</f>
        <v>2062.3485680479998</v>
      </c>
      <c r="I17" s="117">
        <f>SUM(I18:I19)</f>
        <v>1722.6126933320002</v>
      </c>
      <c r="J17" s="118">
        <f t="shared" ref="J17:K19" si="1">(H17-G17)/G17</f>
        <v>-2.4434386432429813E-2</v>
      </c>
      <c r="K17" s="119">
        <f t="shared" si="1"/>
        <v>-0.16473251902201846</v>
      </c>
    </row>
    <row r="18" spans="1:11" x14ac:dyDescent="0.25">
      <c r="A18" s="34" t="s">
        <v>26</v>
      </c>
      <c r="B18" s="100">
        <v>1521.3121918470001</v>
      </c>
      <c r="C18" s="100">
        <v>1659.645500074</v>
      </c>
      <c r="D18" s="100">
        <v>3057.8899516689999</v>
      </c>
      <c r="E18" s="118">
        <f t="shared" si="0"/>
        <v>9.0930256766726933E-2</v>
      </c>
      <c r="F18" s="119">
        <f t="shared" si="0"/>
        <v>0.84249585320037035</v>
      </c>
      <c r="G18" s="100">
        <v>1948.499119825</v>
      </c>
      <c r="H18" s="100">
        <v>1986.1578664260001</v>
      </c>
      <c r="I18" s="100">
        <v>1614.464351971</v>
      </c>
      <c r="J18" s="120">
        <f t="shared" si="1"/>
        <v>1.9327053431967837E-2</v>
      </c>
      <c r="K18" s="121">
        <f t="shared" si="1"/>
        <v>-0.18714197936533888</v>
      </c>
    </row>
    <row r="19" spans="1:11" x14ac:dyDescent="0.25">
      <c r="A19" s="34" t="s">
        <v>27</v>
      </c>
      <c r="B19" s="100">
        <v>13.09503406</v>
      </c>
      <c r="C19" s="100">
        <v>13.403584995999999</v>
      </c>
      <c r="D19" s="100">
        <v>21.642158647999999</v>
      </c>
      <c r="E19" s="118">
        <f t="shared" si="0"/>
        <v>2.3562438599720573E-2</v>
      </c>
      <c r="F19" s="119">
        <f t="shared" si="0"/>
        <v>0.61465448642722209</v>
      </c>
      <c r="G19" s="100">
        <v>165.50381279800001</v>
      </c>
      <c r="H19" s="100">
        <v>76.190701622000006</v>
      </c>
      <c r="I19" s="100">
        <v>108.14834136100001</v>
      </c>
      <c r="J19" s="120">
        <f t="shared" si="1"/>
        <v>-0.53964382853830717</v>
      </c>
      <c r="K19" s="121">
        <f t="shared" si="1"/>
        <v>0.41944278053179468</v>
      </c>
    </row>
    <row r="20" spans="1:11" x14ac:dyDescent="0.25">
      <c r="A20" s="32"/>
      <c r="B20" s="117"/>
      <c r="C20" s="117"/>
      <c r="D20" s="117"/>
      <c r="E20" s="122"/>
      <c r="F20" s="123"/>
      <c r="G20" s="117"/>
      <c r="H20" s="117"/>
      <c r="I20" s="117"/>
      <c r="J20" s="124"/>
      <c r="K20" s="125"/>
    </row>
    <row r="21" spans="1:11" x14ac:dyDescent="0.25">
      <c r="A21" s="33" t="s">
        <v>28</v>
      </c>
      <c r="B21" s="117">
        <f>SUM(B22:B23)</f>
        <v>1734.6963683039999</v>
      </c>
      <c r="C21" s="117">
        <f>SUM(C22:C23)</f>
        <v>1026.777940017</v>
      </c>
      <c r="D21" s="117">
        <f>SUM(D22:D23)</f>
        <v>1209.1469657949999</v>
      </c>
      <c r="E21" s="118">
        <f>(C21-B21)/B21</f>
        <v>-0.40809356681776338</v>
      </c>
      <c r="F21" s="119">
        <f>(D21-C21)/C21</f>
        <v>0.17761291772102203</v>
      </c>
      <c r="G21" s="117">
        <f>SUM(G22:G23)</f>
        <v>4036.3548768659998</v>
      </c>
      <c r="H21" s="117">
        <f>SUM(H22:H23)</f>
        <v>4726.0376396900001</v>
      </c>
      <c r="I21" s="117">
        <f>SUM(I22:I23)</f>
        <v>5235.4670526709997</v>
      </c>
      <c r="J21" s="118">
        <f t="shared" ref="J21:K22" si="2">(H21-G21)/G21</f>
        <v>0.17086772195796118</v>
      </c>
      <c r="K21" s="119">
        <f t="shared" si="2"/>
        <v>0.10779207696162468</v>
      </c>
    </row>
    <row r="22" spans="1:11" x14ac:dyDescent="0.25">
      <c r="A22" s="34" t="s">
        <v>26</v>
      </c>
      <c r="B22" s="100">
        <v>1734.6963683039999</v>
      </c>
      <c r="C22" s="100">
        <v>1026.777940017</v>
      </c>
      <c r="D22" s="100">
        <v>1209.1469657949999</v>
      </c>
      <c r="E22" s="120">
        <f>(C22-B22)/B22</f>
        <v>-0.40809356681776338</v>
      </c>
      <c r="F22" s="121">
        <f>(D22-C22)/C22</f>
        <v>0.17761291772102203</v>
      </c>
      <c r="G22" s="100">
        <v>4036.3548768659998</v>
      </c>
      <c r="H22" s="100">
        <v>4726.0376396900001</v>
      </c>
      <c r="I22" s="100">
        <v>5235.4670526709997</v>
      </c>
      <c r="J22" s="120">
        <f t="shared" si="2"/>
        <v>0.17086772195796118</v>
      </c>
      <c r="K22" s="121">
        <f t="shared" si="2"/>
        <v>0.10779207696162468</v>
      </c>
    </row>
    <row r="23" spans="1:11" x14ac:dyDescent="0.25">
      <c r="A23" s="34" t="s">
        <v>27</v>
      </c>
      <c r="B23" s="100">
        <v>0</v>
      </c>
      <c r="C23" s="100">
        <v>0</v>
      </c>
      <c r="D23" s="100">
        <v>0</v>
      </c>
      <c r="E23" s="120" t="s">
        <v>29</v>
      </c>
      <c r="F23" s="121" t="s">
        <v>29</v>
      </c>
      <c r="G23" s="100">
        <v>0</v>
      </c>
      <c r="H23" s="100">
        <v>0</v>
      </c>
      <c r="I23" s="100">
        <v>0</v>
      </c>
      <c r="J23" s="120" t="s">
        <v>29</v>
      </c>
      <c r="K23" s="121" t="s">
        <v>29</v>
      </c>
    </row>
    <row r="24" spans="1:11" x14ac:dyDescent="0.25">
      <c r="A24" s="32"/>
      <c r="B24" s="117"/>
      <c r="C24" s="117"/>
      <c r="D24" s="117"/>
      <c r="E24" s="122"/>
      <c r="F24" s="123"/>
      <c r="G24" s="117"/>
      <c r="H24" s="117"/>
      <c r="I24" s="117"/>
      <c r="J24" s="124"/>
      <c r="K24" s="125"/>
    </row>
    <row r="25" spans="1:11" x14ac:dyDescent="0.25">
      <c r="A25" s="33" t="s">
        <v>30</v>
      </c>
      <c r="B25" s="117">
        <f>SUM(B26:B27)</f>
        <v>1109.0413570630001</v>
      </c>
      <c r="C25" s="117">
        <f>SUM(C26:C27)</f>
        <v>988.21288697</v>
      </c>
      <c r="D25" s="117">
        <f>SUM(D26:D27)</f>
        <v>727.942166477</v>
      </c>
      <c r="E25" s="118">
        <f>(C25-B25)/B25</f>
        <v>-0.10894857015339988</v>
      </c>
      <c r="F25" s="119">
        <f>(D25-C25)/C25</f>
        <v>-0.26337515319297922</v>
      </c>
      <c r="G25" s="117">
        <f>SUM(G26:G27)</f>
        <v>540.480898336</v>
      </c>
      <c r="H25" s="117">
        <f>SUM(H26:H27)</f>
        <v>647.74053265400005</v>
      </c>
      <c r="I25" s="117">
        <f>SUM(I26:I27)</f>
        <v>446.68420896999999</v>
      </c>
      <c r="J25" s="118">
        <f>(H25-G25)/G25</f>
        <v>0.19845222032494497</v>
      </c>
      <c r="K25" s="119">
        <f>(I25-H25)/H25</f>
        <v>-0.31039639106759004</v>
      </c>
    </row>
    <row r="26" spans="1:11" x14ac:dyDescent="0.25">
      <c r="A26" s="34" t="s">
        <v>26</v>
      </c>
      <c r="B26" s="100">
        <v>1109.0413570630001</v>
      </c>
      <c r="C26" s="100">
        <v>988.21288697</v>
      </c>
      <c r="D26" s="100">
        <v>727.942166477</v>
      </c>
      <c r="E26" s="120">
        <f>(C26-B26)/B26</f>
        <v>-0.10894857015339988</v>
      </c>
      <c r="F26" s="121">
        <f>(D26-C26)/C26</f>
        <v>-0.26337515319297922</v>
      </c>
      <c r="G26" s="100">
        <v>540.480898336</v>
      </c>
      <c r="H26" s="100">
        <v>647.74053265400005</v>
      </c>
      <c r="I26" s="100">
        <v>446.68420896999999</v>
      </c>
      <c r="J26" s="120">
        <f>(H26-G26)/G26</f>
        <v>0.19845222032494497</v>
      </c>
      <c r="K26" s="121">
        <f>(I26-H26)/H26</f>
        <v>-0.31039639106759004</v>
      </c>
    </row>
    <row r="27" spans="1:11" x14ac:dyDescent="0.25">
      <c r="A27" s="34" t="s">
        <v>27</v>
      </c>
      <c r="B27" s="100">
        <v>0</v>
      </c>
      <c r="C27" s="100">
        <v>0</v>
      </c>
      <c r="D27" s="100">
        <v>0</v>
      </c>
      <c r="E27" s="120" t="s">
        <v>29</v>
      </c>
      <c r="F27" s="121" t="s">
        <v>29</v>
      </c>
      <c r="G27" s="100">
        <v>0</v>
      </c>
      <c r="H27" s="100">
        <v>0</v>
      </c>
      <c r="I27" s="100">
        <v>0</v>
      </c>
      <c r="J27" s="120" t="s">
        <v>29</v>
      </c>
      <c r="K27" s="121" t="s">
        <v>29</v>
      </c>
    </row>
    <row r="28" spans="1:11" x14ac:dyDescent="0.25">
      <c r="A28" s="32"/>
      <c r="B28" s="117"/>
      <c r="C28" s="117"/>
      <c r="D28" s="117"/>
      <c r="E28" s="122"/>
      <c r="F28" s="123"/>
      <c r="G28" s="117"/>
      <c r="H28" s="117"/>
      <c r="I28" s="117"/>
      <c r="J28" s="124"/>
      <c r="K28" s="125"/>
    </row>
    <row r="29" spans="1:11" x14ac:dyDescent="0.25">
      <c r="A29" s="33" t="s">
        <v>31</v>
      </c>
      <c r="B29" s="117">
        <f>SUM(B30:B31)</f>
        <v>5467.828883618</v>
      </c>
      <c r="C29" s="117">
        <f>SUM(C30:C31)</f>
        <v>6344.999076524</v>
      </c>
      <c r="D29" s="117">
        <f>SUM(D30:D31)</f>
        <v>6080.2219667250001</v>
      </c>
      <c r="E29" s="118">
        <f t="shared" ref="E29:F31" si="3">(C29-B29)/B29</f>
        <v>0.1604238558990139</v>
      </c>
      <c r="F29" s="119">
        <f t="shared" si="3"/>
        <v>-4.1730047019022339E-2</v>
      </c>
      <c r="G29" s="117">
        <f>SUM(G30:G31)</f>
        <v>10850.490616169</v>
      </c>
      <c r="H29" s="117">
        <f>SUM(H30:H31)</f>
        <v>10608.112644743</v>
      </c>
      <c r="I29" s="117">
        <f>SUM(I30:I31)</f>
        <v>9917.9096657080008</v>
      </c>
      <c r="J29" s="118">
        <f t="shared" ref="J29:K31" si="4">(H29-G29)/G29</f>
        <v>-2.2337973461293747E-2</v>
      </c>
      <c r="K29" s="119">
        <f t="shared" si="4"/>
        <v>-6.5063692491711872E-2</v>
      </c>
    </row>
    <row r="30" spans="1:11" x14ac:dyDescent="0.25">
      <c r="A30" s="34" t="s">
        <v>26</v>
      </c>
      <c r="B30" s="100">
        <v>882.37712418499996</v>
      </c>
      <c r="C30" s="100">
        <v>926.05404426199993</v>
      </c>
      <c r="D30" s="100">
        <v>728.47385977600004</v>
      </c>
      <c r="E30" s="120">
        <f t="shared" si="3"/>
        <v>4.9499152777041665E-2</v>
      </c>
      <c r="F30" s="121">
        <f t="shared" si="3"/>
        <v>-0.21335707749482097</v>
      </c>
      <c r="G30" s="100">
        <v>4793.8403500149998</v>
      </c>
      <c r="H30" s="100">
        <v>4372.9410290810001</v>
      </c>
      <c r="I30" s="100">
        <v>4051.0458315719998</v>
      </c>
      <c r="J30" s="120">
        <f t="shared" si="4"/>
        <v>-8.7800028829220958E-2</v>
      </c>
      <c r="K30" s="121">
        <f t="shared" si="4"/>
        <v>-7.3610687948528902E-2</v>
      </c>
    </row>
    <row r="31" spans="1:11" x14ac:dyDescent="0.25">
      <c r="A31" s="34" t="s">
        <v>27</v>
      </c>
      <c r="B31" s="100">
        <v>4585.451759433</v>
      </c>
      <c r="C31" s="100">
        <v>5418.9450322619996</v>
      </c>
      <c r="D31" s="100">
        <v>5351.7481069490004</v>
      </c>
      <c r="E31" s="120">
        <f t="shared" si="3"/>
        <v>0.18176906367281523</v>
      </c>
      <c r="F31" s="121">
        <f t="shared" si="3"/>
        <v>-1.240037035122859E-2</v>
      </c>
      <c r="G31" s="100">
        <v>6056.6502661539998</v>
      </c>
      <c r="H31" s="100">
        <v>6235.1716156619996</v>
      </c>
      <c r="I31" s="100">
        <v>5866.8638341360002</v>
      </c>
      <c r="J31" s="120">
        <f t="shared" si="4"/>
        <v>2.9475261351248797E-2</v>
      </c>
      <c r="K31" s="121">
        <f t="shared" si="4"/>
        <v>-5.9069389622068244E-2</v>
      </c>
    </row>
    <row r="32" spans="1:11" x14ac:dyDescent="0.25">
      <c r="A32" s="32"/>
      <c r="B32" s="117"/>
      <c r="C32" s="117"/>
      <c r="D32" s="117"/>
      <c r="E32" s="122"/>
      <c r="F32" s="123"/>
      <c r="G32" s="117"/>
      <c r="H32" s="117"/>
      <c r="I32" s="117"/>
      <c r="J32" s="124"/>
      <c r="K32" s="125"/>
    </row>
    <row r="33" spans="1:12" x14ac:dyDescent="0.25">
      <c r="A33" s="33" t="s">
        <v>32</v>
      </c>
      <c r="B33" s="117">
        <f>SUM(B34:B35)</f>
        <v>3461.672007011</v>
      </c>
      <c r="C33" s="117">
        <f>SUM(C34:C35)</f>
        <v>4002.7716018000001</v>
      </c>
      <c r="D33" s="117">
        <f>SUM(D34:D35)</f>
        <v>3926.5188089130002</v>
      </c>
      <c r="E33" s="118">
        <f t="shared" ref="E33:F35" si="5">(C33-B33)/B33</f>
        <v>0.156311630244893</v>
      </c>
      <c r="F33" s="119">
        <f t="shared" si="5"/>
        <v>-1.904999846923815E-2</v>
      </c>
      <c r="G33" s="117">
        <f>SUM(G34:G35)</f>
        <v>5043.2965356620007</v>
      </c>
      <c r="H33" s="117">
        <f>SUM(H34:H35)</f>
        <v>5372.8059921430004</v>
      </c>
      <c r="I33" s="117">
        <f>SUM(I34:I35)</f>
        <v>5197.6946015369995</v>
      </c>
      <c r="J33" s="118">
        <f t="shared" ref="J33:K35" si="6">(H33-G33)/G33</f>
        <v>6.5336125716777257E-2</v>
      </c>
      <c r="K33" s="119">
        <f t="shared" si="6"/>
        <v>-3.2592167084029747E-2</v>
      </c>
    </row>
    <row r="34" spans="1:12" x14ac:dyDescent="0.25">
      <c r="A34" s="34" t="s">
        <v>26</v>
      </c>
      <c r="B34" s="100">
        <v>229.90227762199999</v>
      </c>
      <c r="C34" s="100">
        <v>345.71315557200001</v>
      </c>
      <c r="D34" s="100">
        <v>463.44236910899997</v>
      </c>
      <c r="E34" s="120">
        <f t="shared" si="5"/>
        <v>0.50373958513109462</v>
      </c>
      <c r="F34" s="121">
        <f t="shared" si="5"/>
        <v>0.34054016064911091</v>
      </c>
      <c r="G34" s="100">
        <v>3500.2022062350002</v>
      </c>
      <c r="H34" s="100">
        <v>3849.1894019900001</v>
      </c>
      <c r="I34" s="100">
        <v>3829.1803354690001</v>
      </c>
      <c r="J34" s="120">
        <f t="shared" si="6"/>
        <v>9.9704867088347082E-2</v>
      </c>
      <c r="K34" s="121">
        <f t="shared" si="6"/>
        <v>-5.1982546015157099E-3</v>
      </c>
    </row>
    <row r="35" spans="1:12" x14ac:dyDescent="0.25">
      <c r="A35" s="34" t="s">
        <v>27</v>
      </c>
      <c r="B35" s="100">
        <v>3231.7697293890001</v>
      </c>
      <c r="C35" s="100">
        <v>3657.0584462279999</v>
      </c>
      <c r="D35" s="100">
        <v>3463.0764398040001</v>
      </c>
      <c r="E35" s="120">
        <f t="shared" si="5"/>
        <v>0.13159623130680326</v>
      </c>
      <c r="F35" s="121">
        <f t="shared" si="5"/>
        <v>-5.3043179176990918E-2</v>
      </c>
      <c r="G35" s="100">
        <v>1543.094329427</v>
      </c>
      <c r="H35" s="100">
        <v>1523.6165901530001</v>
      </c>
      <c r="I35" s="100">
        <v>1368.5142660679999</v>
      </c>
      <c r="J35" s="120">
        <f t="shared" si="6"/>
        <v>-1.2622520154832459E-2</v>
      </c>
      <c r="K35" s="121">
        <f t="shared" si="6"/>
        <v>-0.10179878920157004</v>
      </c>
    </row>
    <row r="36" spans="1:12" x14ac:dyDescent="0.25">
      <c r="A36" s="32"/>
      <c r="B36" s="117"/>
      <c r="C36" s="117"/>
      <c r="D36" s="117"/>
      <c r="E36" s="122"/>
      <c r="F36" s="123"/>
      <c r="G36" s="117"/>
      <c r="H36" s="117"/>
      <c r="I36" s="117"/>
      <c r="J36" s="124"/>
      <c r="K36" s="125"/>
    </row>
    <row r="37" spans="1:12" x14ac:dyDescent="0.25">
      <c r="A37" s="33" t="s">
        <v>33</v>
      </c>
      <c r="B37" s="117">
        <f>SUM(B38:B39)</f>
        <v>5637.4142984870005</v>
      </c>
      <c r="C37" s="117">
        <f>SUM(C38:C39)</f>
        <v>6230.6183664350001</v>
      </c>
      <c r="D37" s="117">
        <f>SUM(D38:D39)</f>
        <v>6221.8294310829997</v>
      </c>
      <c r="E37" s="118">
        <f t="shared" ref="E37:F39" si="7">(C37-B37)/B37</f>
        <v>0.10522626802631961</v>
      </c>
      <c r="F37" s="119">
        <f t="shared" si="7"/>
        <v>-1.4106040259739437E-3</v>
      </c>
      <c r="G37" s="117">
        <f>SUM(G38:G39)</f>
        <v>2984.8659966340001</v>
      </c>
      <c r="H37" s="117">
        <f>SUM(H38:H39)</f>
        <v>3087.5664463500002</v>
      </c>
      <c r="I37" s="117">
        <f>SUM(I38:I39)</f>
        <v>3496.777179491</v>
      </c>
      <c r="J37" s="118">
        <f t="shared" ref="J37:K39" si="8">(H37-G37)/G37</f>
        <v>3.4407055402759866E-2</v>
      </c>
      <c r="K37" s="119">
        <f t="shared" si="8"/>
        <v>0.13253503697863819</v>
      </c>
    </row>
    <row r="38" spans="1:12" x14ac:dyDescent="0.25">
      <c r="A38" s="34" t="s">
        <v>26</v>
      </c>
      <c r="B38" s="100">
        <v>837.79738069500002</v>
      </c>
      <c r="C38" s="100">
        <v>884.95163747300001</v>
      </c>
      <c r="D38" s="100">
        <v>894.96134461299994</v>
      </c>
      <c r="E38" s="120">
        <f t="shared" si="7"/>
        <v>5.6283604919942436E-2</v>
      </c>
      <c r="F38" s="121">
        <f t="shared" si="7"/>
        <v>1.1311021660554111E-2</v>
      </c>
      <c r="G38" s="100">
        <v>2361.7324157749999</v>
      </c>
      <c r="H38" s="100">
        <v>2370.6818591890001</v>
      </c>
      <c r="I38" s="100">
        <v>2554.6393220989999</v>
      </c>
      <c r="J38" s="120">
        <f t="shared" si="8"/>
        <v>3.7893553707537154E-3</v>
      </c>
      <c r="K38" s="121">
        <f t="shared" si="8"/>
        <v>7.7596857712882161E-2</v>
      </c>
    </row>
    <row r="39" spans="1:12" x14ac:dyDescent="0.25">
      <c r="A39" s="34" t="s">
        <v>27</v>
      </c>
      <c r="B39" s="100">
        <v>4799.6169177920001</v>
      </c>
      <c r="C39" s="100">
        <v>5345.666728962</v>
      </c>
      <c r="D39" s="100">
        <v>5326.86808647</v>
      </c>
      <c r="E39" s="120">
        <f t="shared" si="7"/>
        <v>0.11376945713017506</v>
      </c>
      <c r="F39" s="121">
        <f t="shared" si="7"/>
        <v>-3.5166132580154775E-3</v>
      </c>
      <c r="G39" s="100">
        <v>623.13358085899995</v>
      </c>
      <c r="H39" s="100">
        <v>716.88458716100001</v>
      </c>
      <c r="I39" s="100">
        <v>942.137857392</v>
      </c>
      <c r="J39" s="120">
        <f t="shared" si="8"/>
        <v>0.15045089717803806</v>
      </c>
      <c r="K39" s="121">
        <f t="shared" si="8"/>
        <v>0.31421134484568292</v>
      </c>
    </row>
    <row r="40" spans="1:12" x14ac:dyDescent="0.25">
      <c r="A40" s="32"/>
      <c r="B40" s="117"/>
      <c r="C40" s="117"/>
      <c r="D40" s="117"/>
      <c r="E40" s="122"/>
      <c r="F40" s="123"/>
      <c r="G40" s="117"/>
      <c r="H40" s="117"/>
      <c r="I40" s="117"/>
      <c r="J40" s="124"/>
      <c r="K40" s="125"/>
    </row>
    <row r="41" spans="1:12" x14ac:dyDescent="0.25">
      <c r="A41" s="33" t="s">
        <v>34</v>
      </c>
      <c r="B41" s="117">
        <f t="shared" ref="B41:D43" si="9">B37+B33+B29+B25+B21+B17</f>
        <v>18945.060140390004</v>
      </c>
      <c r="C41" s="117">
        <f t="shared" si="9"/>
        <v>20266.428956816002</v>
      </c>
      <c r="D41" s="117">
        <f t="shared" si="9"/>
        <v>21245.191449310001</v>
      </c>
      <c r="E41" s="118">
        <f t="shared" ref="E41:F43" si="10">(C41-B41)/B41</f>
        <v>6.9747406798086664E-2</v>
      </c>
      <c r="F41" s="119">
        <f t="shared" si="10"/>
        <v>4.8294768386653628E-2</v>
      </c>
      <c r="G41" s="117">
        <f t="shared" ref="G41:I43" si="11">G37+G33+G29+G25+G21+G17</f>
        <v>25569.491856290002</v>
      </c>
      <c r="H41" s="117">
        <f t="shared" si="11"/>
        <v>26504.611823628002</v>
      </c>
      <c r="I41" s="117">
        <f t="shared" si="11"/>
        <v>26017.145401709</v>
      </c>
      <c r="J41" s="118">
        <f t="shared" ref="J41:K43" si="12">(H41-G41)/G41</f>
        <v>3.6571707118534844E-2</v>
      </c>
      <c r="K41" s="119">
        <f t="shared" si="12"/>
        <v>-1.8391758580083833E-2</v>
      </c>
    </row>
    <row r="42" spans="1:12" x14ac:dyDescent="0.25">
      <c r="A42" s="34" t="s">
        <v>26</v>
      </c>
      <c r="B42" s="100">
        <f t="shared" si="9"/>
        <v>6315.1266997160001</v>
      </c>
      <c r="C42" s="100">
        <f t="shared" si="9"/>
        <v>5831.3551643679994</v>
      </c>
      <c r="D42" s="100">
        <f t="shared" si="9"/>
        <v>7081.8566574389997</v>
      </c>
      <c r="E42" s="118">
        <f t="shared" si="10"/>
        <v>-7.6605198652587067E-2</v>
      </c>
      <c r="F42" s="119">
        <f t="shared" si="10"/>
        <v>0.21444440577244953</v>
      </c>
      <c r="G42" s="100">
        <f t="shared" si="11"/>
        <v>17181.109867052</v>
      </c>
      <c r="H42" s="100">
        <f t="shared" si="11"/>
        <v>17952.748329030001</v>
      </c>
      <c r="I42" s="100">
        <f t="shared" si="11"/>
        <v>17731.481102752001</v>
      </c>
      <c r="J42" s="120">
        <f t="shared" si="12"/>
        <v>4.49120265191809E-2</v>
      </c>
      <c r="K42" s="121">
        <f t="shared" si="12"/>
        <v>-1.2324977893229061E-2</v>
      </c>
    </row>
    <row r="43" spans="1:12" ht="15.75" thickBot="1" x14ac:dyDescent="0.3">
      <c r="A43" s="35" t="s">
        <v>27</v>
      </c>
      <c r="B43" s="126">
        <f t="shared" si="9"/>
        <v>12629.933440673998</v>
      </c>
      <c r="C43" s="126">
        <f t="shared" si="9"/>
        <v>14435.073792448</v>
      </c>
      <c r="D43" s="126">
        <f t="shared" si="9"/>
        <v>14163.334791871001</v>
      </c>
      <c r="E43" s="127">
        <f t="shared" si="10"/>
        <v>0.14292556332566628</v>
      </c>
      <c r="F43" s="128">
        <f t="shared" si="10"/>
        <v>-1.8824912465578467E-2</v>
      </c>
      <c r="G43" s="126">
        <f t="shared" si="11"/>
        <v>8388.3819892380016</v>
      </c>
      <c r="H43" s="126">
        <f t="shared" si="11"/>
        <v>8551.8634945979993</v>
      </c>
      <c r="I43" s="126">
        <f t="shared" si="11"/>
        <v>8285.6642989570009</v>
      </c>
      <c r="J43" s="129">
        <f t="shared" si="12"/>
        <v>1.9489039193701332E-2</v>
      </c>
      <c r="K43" s="130">
        <f t="shared" si="12"/>
        <v>-3.1127624500689215E-2</v>
      </c>
    </row>
    <row r="44" spans="1:12" x14ac:dyDescent="0.25">
      <c r="A44" s="36"/>
      <c r="B44" s="100"/>
      <c r="C44" s="100"/>
      <c r="D44" s="100"/>
      <c r="E44" s="120"/>
      <c r="F44" s="118"/>
      <c r="G44" s="100"/>
      <c r="H44" s="100"/>
      <c r="I44" s="100"/>
      <c r="J44" s="120"/>
      <c r="K44" s="120"/>
    </row>
    <row r="45" spans="1:12" ht="15.75" thickBot="1" x14ac:dyDescent="0.3">
      <c r="A45" s="37"/>
      <c r="B45" s="73"/>
      <c r="C45" s="131"/>
      <c r="D45" s="131"/>
      <c r="E45" s="115"/>
      <c r="F45" s="67"/>
      <c r="G45" s="132"/>
      <c r="H45" s="132"/>
      <c r="I45" s="132"/>
      <c r="J45" s="132"/>
      <c r="K45" s="132"/>
      <c r="L45" s="132"/>
    </row>
    <row r="46" spans="1:12" ht="15.75" thickBot="1" x14ac:dyDescent="0.3">
      <c r="A46" s="24"/>
      <c r="B46" s="133"/>
      <c r="C46" s="98" t="s">
        <v>69</v>
      </c>
      <c r="D46" s="98" t="s">
        <v>70</v>
      </c>
      <c r="E46" s="98" t="s">
        <v>71</v>
      </c>
      <c r="F46" s="134"/>
      <c r="G46" s="132"/>
      <c r="H46" s="132"/>
      <c r="I46" s="132"/>
      <c r="J46" s="132"/>
      <c r="K46" s="132"/>
      <c r="L46" s="132"/>
    </row>
    <row r="47" spans="1:12" x14ac:dyDescent="0.25">
      <c r="A47" s="39" t="s">
        <v>35</v>
      </c>
      <c r="B47" s="135"/>
      <c r="C47" s="136">
        <f>B41-G41</f>
        <v>-6624.4317158999984</v>
      </c>
      <c r="D47" s="136">
        <f>C41-H41</f>
        <v>-6238.1828668119997</v>
      </c>
      <c r="E47" s="137">
        <f>D41-I41</f>
        <v>-4771.9539523989988</v>
      </c>
      <c r="F47" s="138"/>
      <c r="G47" s="132"/>
      <c r="H47" s="132"/>
      <c r="I47" s="132"/>
      <c r="J47" s="132"/>
      <c r="K47" s="132"/>
      <c r="L47" s="132"/>
    </row>
    <row r="48" spans="1:12" x14ac:dyDescent="0.25">
      <c r="A48" s="34" t="s">
        <v>26</v>
      </c>
      <c r="B48" s="138"/>
      <c r="C48" s="100">
        <f t="shared" ref="C48:E49" si="13">B42-G42</f>
        <v>-10865.983167336</v>
      </c>
      <c r="D48" s="100">
        <f t="shared" si="13"/>
        <v>-12121.393164662</v>
      </c>
      <c r="E48" s="102">
        <f t="shared" si="13"/>
        <v>-10649.624445313002</v>
      </c>
      <c r="F48" s="138"/>
      <c r="G48" s="132"/>
      <c r="H48" s="132"/>
      <c r="I48" s="132"/>
      <c r="J48" s="132"/>
      <c r="K48" s="132"/>
      <c r="L48" s="132"/>
    </row>
    <row r="49" spans="1:12" x14ac:dyDescent="0.25">
      <c r="A49" s="34" t="s">
        <v>27</v>
      </c>
      <c r="B49" s="138"/>
      <c r="C49" s="100">
        <f t="shared" si="13"/>
        <v>4241.5514514359966</v>
      </c>
      <c r="D49" s="100">
        <f t="shared" si="13"/>
        <v>5883.2102978500006</v>
      </c>
      <c r="E49" s="102">
        <f t="shared" si="13"/>
        <v>5877.6704929139996</v>
      </c>
      <c r="F49" s="138"/>
      <c r="G49" s="132"/>
      <c r="H49" s="132"/>
      <c r="I49" s="132"/>
      <c r="J49" s="132"/>
      <c r="K49" s="132"/>
      <c r="L49" s="132"/>
    </row>
    <row r="50" spans="1:12" x14ac:dyDescent="0.25">
      <c r="A50" s="34"/>
      <c r="B50" s="138"/>
      <c r="C50" s="100"/>
      <c r="D50" s="100"/>
      <c r="E50" s="102"/>
      <c r="F50" s="138"/>
      <c r="G50" s="132"/>
      <c r="H50" s="132"/>
      <c r="I50" s="132"/>
      <c r="J50" s="132"/>
      <c r="K50" s="132"/>
      <c r="L50" s="132"/>
    </row>
    <row r="51" spans="1:12" x14ac:dyDescent="0.25">
      <c r="A51" s="33" t="s">
        <v>36</v>
      </c>
      <c r="B51" s="138"/>
      <c r="C51" s="103">
        <f>B41/G41</f>
        <v>0.7409243893804478</v>
      </c>
      <c r="D51" s="103">
        <f>C41/H41</f>
        <v>0.76463783328262658</v>
      </c>
      <c r="E51" s="104">
        <f>D41/I41</f>
        <v>0.8165842609279671</v>
      </c>
      <c r="F51" s="138"/>
      <c r="G51" s="132"/>
      <c r="H51" s="132"/>
      <c r="I51" s="132"/>
      <c r="J51" s="132"/>
      <c r="K51" s="132"/>
      <c r="L51" s="132"/>
    </row>
    <row r="52" spans="1:12" x14ac:dyDescent="0.25">
      <c r="A52" s="34" t="s">
        <v>26</v>
      </c>
      <c r="B52" s="138"/>
      <c r="C52" s="103">
        <f t="shared" ref="C52:E53" si="14">B42/G42</f>
        <v>0.36756220922761457</v>
      </c>
      <c r="D52" s="103">
        <f t="shared" si="14"/>
        <v>0.32481685018324274</v>
      </c>
      <c r="E52" s="104">
        <f t="shared" si="14"/>
        <v>0.39939453542546233</v>
      </c>
      <c r="F52" s="138"/>
      <c r="G52" s="132"/>
      <c r="H52" s="132"/>
      <c r="I52" s="132"/>
      <c r="J52" s="132"/>
      <c r="K52" s="132"/>
      <c r="L52" s="132"/>
    </row>
    <row r="53" spans="1:12" ht="15.75" thickBot="1" x14ac:dyDescent="0.3">
      <c r="A53" s="35" t="s">
        <v>27</v>
      </c>
      <c r="B53" s="139"/>
      <c r="C53" s="105">
        <f t="shared" si="14"/>
        <v>1.5056459585266573</v>
      </c>
      <c r="D53" s="105">
        <f t="shared" si="14"/>
        <v>1.687944832324122</v>
      </c>
      <c r="E53" s="106">
        <f t="shared" si="14"/>
        <v>1.7093783046042403</v>
      </c>
      <c r="F53" s="138"/>
      <c r="G53" s="132"/>
      <c r="H53" s="132"/>
      <c r="I53" s="132"/>
      <c r="J53" s="132"/>
      <c r="K53" s="132"/>
      <c r="L53" s="132"/>
    </row>
    <row r="54" spans="1:12" x14ac:dyDescent="0.25">
      <c r="G54" s="132"/>
      <c r="H54" s="132"/>
      <c r="I54" s="132"/>
      <c r="J54" s="132"/>
      <c r="K54" s="132"/>
      <c r="L54" s="132"/>
    </row>
  </sheetData>
  <mergeCells count="2">
    <mergeCell ref="A9:K10"/>
    <mergeCell ref="A11:K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Ensemble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Lilia Benfarhat</cp:lastModifiedBy>
  <cp:lastPrinted>2023-03-08T13:41:15Z</cp:lastPrinted>
  <dcterms:created xsi:type="dcterms:W3CDTF">2015-06-05T18:19:34Z</dcterms:created>
  <dcterms:modified xsi:type="dcterms:W3CDTF">2024-05-08T14:54:43Z</dcterms:modified>
</cp:coreProperties>
</file>