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osaab.dergaa\Desktop\Commerce\"/>
    </mc:Choice>
  </mc:AlternateContent>
  <xr:revisionPtr revIDLastSave="0" documentId="13_ncr:1_{5D8FB17D-2A50-4AAD-AF50-9B131003C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4" l="1"/>
  <c r="L42" i="4" s="1"/>
  <c r="I42" i="4"/>
  <c r="K42" i="4" s="1"/>
  <c r="H42" i="4"/>
  <c r="E42" i="4"/>
  <c r="D42" i="4"/>
  <c r="D48" i="4" s="1"/>
  <c r="C42" i="4"/>
  <c r="C52" i="4" s="1"/>
  <c r="J41" i="4"/>
  <c r="L41" i="4" s="1"/>
  <c r="I41" i="4"/>
  <c r="H41" i="4"/>
  <c r="E41" i="4"/>
  <c r="D41" i="4"/>
  <c r="D51" i="4" s="1"/>
  <c r="C41" i="4"/>
  <c r="C47" i="4" s="1"/>
  <c r="L38" i="4"/>
  <c r="K38" i="4"/>
  <c r="G38" i="4"/>
  <c r="F38" i="4"/>
  <c r="L37" i="4"/>
  <c r="K37" i="4"/>
  <c r="G37" i="4"/>
  <c r="F37" i="4"/>
  <c r="J36" i="4"/>
  <c r="J40" i="4" s="1"/>
  <c r="I36" i="4"/>
  <c r="K36" i="4" s="1"/>
  <c r="H36" i="4"/>
  <c r="E36" i="4"/>
  <c r="G36" i="4" s="1"/>
  <c r="D36" i="4"/>
  <c r="F36" i="4" s="1"/>
  <c r="C36" i="4"/>
  <c r="L34" i="4"/>
  <c r="K34" i="4"/>
  <c r="G34" i="4"/>
  <c r="F34" i="4"/>
  <c r="L33" i="4"/>
  <c r="K33" i="4"/>
  <c r="G33" i="4"/>
  <c r="F33" i="4"/>
  <c r="J32" i="4"/>
  <c r="L32" i="4" s="1"/>
  <c r="I32" i="4"/>
  <c r="H32" i="4"/>
  <c r="E32" i="4"/>
  <c r="D32" i="4"/>
  <c r="F32" i="4" s="1"/>
  <c r="C32" i="4"/>
  <c r="L30" i="4"/>
  <c r="K30" i="4"/>
  <c r="G30" i="4"/>
  <c r="F30" i="4"/>
  <c r="L29" i="4"/>
  <c r="K29" i="4"/>
  <c r="G29" i="4"/>
  <c r="F29" i="4"/>
  <c r="K28" i="4"/>
  <c r="J28" i="4"/>
  <c r="I28" i="4"/>
  <c r="H28" i="4"/>
  <c r="E28" i="4"/>
  <c r="G28" i="4" s="1"/>
  <c r="D28" i="4"/>
  <c r="F28" i="4" s="1"/>
  <c r="C28" i="4"/>
  <c r="L25" i="4"/>
  <c r="K25" i="4"/>
  <c r="G25" i="4"/>
  <c r="F25" i="4"/>
  <c r="J24" i="4"/>
  <c r="L24" i="4" s="1"/>
  <c r="I24" i="4"/>
  <c r="H24" i="4"/>
  <c r="E24" i="4"/>
  <c r="D24" i="4"/>
  <c r="C24" i="4"/>
  <c r="F24" i="4" s="1"/>
  <c r="L21" i="4"/>
  <c r="K21" i="4"/>
  <c r="G21" i="4"/>
  <c r="F21" i="4"/>
  <c r="K20" i="4"/>
  <c r="J20" i="4"/>
  <c r="I20" i="4"/>
  <c r="H20" i="4"/>
  <c r="E20" i="4"/>
  <c r="D20" i="4"/>
  <c r="C20" i="4"/>
  <c r="L18" i="4"/>
  <c r="K18" i="4"/>
  <c r="G18" i="4"/>
  <c r="F18" i="4"/>
  <c r="L17" i="4"/>
  <c r="K17" i="4"/>
  <c r="G17" i="4"/>
  <c r="F17" i="4"/>
  <c r="J16" i="4"/>
  <c r="I16" i="4"/>
  <c r="H16" i="4"/>
  <c r="K16" i="4" s="1"/>
  <c r="E16" i="4"/>
  <c r="D16" i="4"/>
  <c r="F16" i="4" s="1"/>
  <c r="C16" i="4"/>
  <c r="L53" i="3"/>
  <c r="K53" i="3"/>
  <c r="G53" i="3"/>
  <c r="F53" i="3"/>
  <c r="L52" i="3"/>
  <c r="K52" i="3"/>
  <c r="G52" i="3"/>
  <c r="F52" i="3"/>
  <c r="J51" i="3"/>
  <c r="I51" i="3"/>
  <c r="H51" i="3"/>
  <c r="E51" i="3"/>
  <c r="D51" i="3"/>
  <c r="F51" i="3" s="1"/>
  <c r="C51" i="3"/>
  <c r="L49" i="3"/>
  <c r="K49" i="3"/>
  <c r="G49" i="3"/>
  <c r="F49" i="3"/>
  <c r="L48" i="3"/>
  <c r="K48" i="3"/>
  <c r="G48" i="3"/>
  <c r="F48" i="3"/>
  <c r="J47" i="3"/>
  <c r="L47" i="3" s="1"/>
  <c r="I47" i="3"/>
  <c r="K47" i="3" s="1"/>
  <c r="H47" i="3"/>
  <c r="E47" i="3"/>
  <c r="D47" i="3"/>
  <c r="G47" i="3" s="1"/>
  <c r="C47" i="3"/>
  <c r="L45" i="3"/>
  <c r="K45" i="3"/>
  <c r="G45" i="3"/>
  <c r="F45" i="3"/>
  <c r="L44" i="3"/>
  <c r="K44" i="3"/>
  <c r="G44" i="3"/>
  <c r="F44" i="3"/>
  <c r="L43" i="3"/>
  <c r="J43" i="3"/>
  <c r="I43" i="3"/>
  <c r="H43" i="3"/>
  <c r="K43" i="3" s="1"/>
  <c r="F43" i="3"/>
  <c r="E43" i="3"/>
  <c r="G43" i="3" s="1"/>
  <c r="D43" i="3"/>
  <c r="C43" i="3"/>
  <c r="J41" i="3"/>
  <c r="J39" i="3" s="1"/>
  <c r="I41" i="3"/>
  <c r="I57" i="3" s="1"/>
  <c r="H41" i="3"/>
  <c r="K41" i="3" s="1"/>
  <c r="E41" i="3"/>
  <c r="E39" i="3" s="1"/>
  <c r="D41" i="3"/>
  <c r="F41" i="3" s="1"/>
  <c r="C41" i="3"/>
  <c r="J40" i="3"/>
  <c r="I40" i="3"/>
  <c r="H40" i="3"/>
  <c r="H56" i="3" s="1"/>
  <c r="E40" i="3"/>
  <c r="D40" i="3"/>
  <c r="C40" i="3"/>
  <c r="C39" i="3" s="1"/>
  <c r="L37" i="3"/>
  <c r="K37" i="3"/>
  <c r="G37" i="3"/>
  <c r="F37" i="3"/>
  <c r="L36" i="3"/>
  <c r="K36" i="3"/>
  <c r="G36" i="3"/>
  <c r="F36" i="3"/>
  <c r="J35" i="3"/>
  <c r="I35" i="3"/>
  <c r="L35" i="3" s="1"/>
  <c r="H35" i="3"/>
  <c r="K35" i="3" s="1"/>
  <c r="E35" i="3"/>
  <c r="D35" i="3"/>
  <c r="F35" i="3" s="1"/>
  <c r="C35" i="3"/>
  <c r="L33" i="3"/>
  <c r="K33" i="3"/>
  <c r="G33" i="3"/>
  <c r="F33" i="3"/>
  <c r="L32" i="3"/>
  <c r="K32" i="3"/>
  <c r="G32" i="3"/>
  <c r="F32" i="3"/>
  <c r="K31" i="3"/>
  <c r="J31" i="3"/>
  <c r="L31" i="3" s="1"/>
  <c r="I31" i="3"/>
  <c r="H31" i="3"/>
  <c r="E31" i="3"/>
  <c r="D31" i="3"/>
  <c r="G31" i="3" s="1"/>
  <c r="C31" i="3"/>
  <c r="J29" i="3"/>
  <c r="I29" i="3"/>
  <c r="H29" i="3"/>
  <c r="E29" i="3"/>
  <c r="E27" i="3" s="1"/>
  <c r="G27" i="3" s="1"/>
  <c r="D29" i="3"/>
  <c r="D27" i="3" s="1"/>
  <c r="C29" i="3"/>
  <c r="L28" i="3"/>
  <c r="J28" i="3"/>
  <c r="I28" i="3"/>
  <c r="H28" i="3"/>
  <c r="H27" i="3" s="1"/>
  <c r="G28" i="3"/>
  <c r="E28" i="3"/>
  <c r="D28" i="3"/>
  <c r="C28" i="3"/>
  <c r="L24" i="3"/>
  <c r="K24" i="3"/>
  <c r="G24" i="3"/>
  <c r="F24" i="3"/>
  <c r="J23" i="3"/>
  <c r="L23" i="3" s="1"/>
  <c r="I23" i="3"/>
  <c r="K23" i="3" s="1"/>
  <c r="H23" i="3"/>
  <c r="E23" i="3"/>
  <c r="G23" i="3" s="1"/>
  <c r="D23" i="3"/>
  <c r="F23" i="3" s="1"/>
  <c r="C23" i="3"/>
  <c r="L20" i="3"/>
  <c r="K20" i="3"/>
  <c r="G20" i="3"/>
  <c r="F20" i="3"/>
  <c r="J19" i="3"/>
  <c r="L19" i="3" s="1"/>
  <c r="I19" i="3"/>
  <c r="H19" i="3"/>
  <c r="E19" i="3"/>
  <c r="D19" i="3"/>
  <c r="C19" i="3"/>
  <c r="L17" i="3"/>
  <c r="K17" i="3"/>
  <c r="G17" i="3"/>
  <c r="F17" i="3"/>
  <c r="L16" i="3"/>
  <c r="K16" i="3"/>
  <c r="G16" i="3"/>
  <c r="F16" i="3"/>
  <c r="J15" i="3"/>
  <c r="I15" i="3"/>
  <c r="H15" i="3"/>
  <c r="E15" i="3"/>
  <c r="D15" i="3"/>
  <c r="F15" i="3" s="1"/>
  <c r="C15" i="3"/>
  <c r="E50" i="2"/>
  <c r="G50" i="2" s="1"/>
  <c r="D50" i="2"/>
  <c r="F50" i="2" s="1"/>
  <c r="C50" i="2"/>
  <c r="E49" i="2"/>
  <c r="E53" i="2" s="1"/>
  <c r="D49" i="2"/>
  <c r="D53" i="2" s="1"/>
  <c r="C49" i="2"/>
  <c r="C53" i="2" s="1"/>
  <c r="E47" i="2"/>
  <c r="D47" i="2"/>
  <c r="C47" i="2"/>
  <c r="E46" i="2"/>
  <c r="D46" i="2"/>
  <c r="C46" i="2"/>
  <c r="G44" i="2"/>
  <c r="F44" i="2"/>
  <c r="G43" i="2"/>
  <c r="F43" i="2"/>
  <c r="E40" i="2"/>
  <c r="D40" i="2"/>
  <c r="C40" i="2"/>
  <c r="E39" i="2"/>
  <c r="D39" i="2"/>
  <c r="C39" i="2"/>
  <c r="G37" i="2"/>
  <c r="F37" i="2"/>
  <c r="G36" i="2"/>
  <c r="F36" i="2"/>
  <c r="E33" i="2"/>
  <c r="D33" i="2"/>
  <c r="C33" i="2"/>
  <c r="E32" i="2"/>
  <c r="D32" i="2"/>
  <c r="C32" i="2"/>
  <c r="G30" i="2"/>
  <c r="F30" i="2"/>
  <c r="G29" i="2"/>
  <c r="F29" i="2"/>
  <c r="E26" i="2"/>
  <c r="D26" i="2"/>
  <c r="C26" i="2"/>
  <c r="E25" i="2"/>
  <c r="D25" i="2"/>
  <c r="C25" i="2"/>
  <c r="G23" i="2"/>
  <c r="F23" i="2"/>
  <c r="G22" i="2"/>
  <c r="F22" i="2"/>
  <c r="E19" i="2"/>
  <c r="D19" i="2"/>
  <c r="C19" i="2"/>
  <c r="E18" i="2"/>
  <c r="D18" i="2"/>
  <c r="C18" i="2"/>
  <c r="G16" i="2"/>
  <c r="F16" i="2"/>
  <c r="G15" i="2"/>
  <c r="F15" i="2"/>
  <c r="E49" i="1"/>
  <c r="D49" i="1"/>
  <c r="C49" i="1"/>
  <c r="E48" i="1"/>
  <c r="D48" i="1"/>
  <c r="C48" i="1"/>
  <c r="G46" i="1"/>
  <c r="F46" i="1"/>
  <c r="G45" i="1"/>
  <c r="F45" i="1"/>
  <c r="E41" i="1"/>
  <c r="D41" i="1"/>
  <c r="C41" i="1"/>
  <c r="E40" i="1"/>
  <c r="D40" i="1"/>
  <c r="C40" i="1"/>
  <c r="G38" i="1"/>
  <c r="F38" i="1"/>
  <c r="G37" i="1"/>
  <c r="F37" i="1"/>
  <c r="D24" i="1"/>
  <c r="C24" i="1"/>
  <c r="G22" i="1"/>
  <c r="F22" i="1"/>
  <c r="E22" i="1"/>
  <c r="D22" i="1"/>
  <c r="C22" i="1"/>
  <c r="E21" i="1"/>
  <c r="G21" i="1" s="1"/>
  <c r="D21" i="1"/>
  <c r="D25" i="1" s="1"/>
  <c r="C21" i="1"/>
  <c r="F21" i="1" s="1"/>
  <c r="F47" i="3" l="1"/>
  <c r="E55" i="3"/>
  <c r="E63" i="3" s="1"/>
  <c r="G35" i="3"/>
  <c r="C27" i="3"/>
  <c r="F27" i="3" s="1"/>
  <c r="K29" i="3"/>
  <c r="D56" i="3"/>
  <c r="G15" i="3"/>
  <c r="F28" i="3"/>
  <c r="J27" i="3"/>
  <c r="L27" i="3" s="1"/>
  <c r="E56" i="3"/>
  <c r="G56" i="3" s="1"/>
  <c r="G29" i="3"/>
  <c r="K15" i="3"/>
  <c r="G19" i="3"/>
  <c r="F40" i="3"/>
  <c r="J55" i="3"/>
  <c r="K40" i="3"/>
  <c r="K19" i="3"/>
  <c r="K28" i="3"/>
  <c r="F31" i="3"/>
  <c r="L40" i="3"/>
  <c r="L15" i="3"/>
  <c r="L51" i="3"/>
  <c r="C57" i="3"/>
  <c r="G16" i="4"/>
  <c r="F20" i="4"/>
  <c r="G24" i="4"/>
  <c r="E47" i="4"/>
  <c r="G20" i="4"/>
  <c r="F41" i="4"/>
  <c r="E51" i="4"/>
  <c r="L16" i="4"/>
  <c r="K24" i="4"/>
  <c r="G41" i="4"/>
  <c r="L20" i="4"/>
  <c r="L28" i="4"/>
  <c r="G32" i="4"/>
  <c r="D47" i="4"/>
  <c r="C40" i="4"/>
  <c r="C46" i="4" s="1"/>
  <c r="K32" i="4"/>
  <c r="F42" i="4"/>
  <c r="E52" i="4"/>
  <c r="H40" i="4"/>
  <c r="L40" i="4"/>
  <c r="G42" i="4"/>
  <c r="C48" i="4"/>
  <c r="E40" i="4"/>
  <c r="E48" i="4"/>
  <c r="D40" i="4"/>
  <c r="L36" i="4"/>
  <c r="I40" i="4"/>
  <c r="K41" i="4"/>
  <c r="C51" i="4"/>
  <c r="D52" i="4"/>
  <c r="G51" i="3"/>
  <c r="C56" i="3"/>
  <c r="E57" i="3"/>
  <c r="L29" i="3"/>
  <c r="I27" i="3"/>
  <c r="K27" i="3" s="1"/>
  <c r="G41" i="3"/>
  <c r="D39" i="3"/>
  <c r="G39" i="3" s="1"/>
  <c r="H57" i="3"/>
  <c r="G40" i="3"/>
  <c r="K51" i="3"/>
  <c r="J57" i="3"/>
  <c r="L57" i="3" s="1"/>
  <c r="I56" i="3"/>
  <c r="K56" i="3" s="1"/>
  <c r="F19" i="3"/>
  <c r="F29" i="3"/>
  <c r="H39" i="3"/>
  <c r="H55" i="3" s="1"/>
  <c r="L41" i="3"/>
  <c r="J56" i="3"/>
  <c r="I39" i="3"/>
  <c r="D57" i="3"/>
  <c r="C52" i="2"/>
  <c r="D52" i="2"/>
  <c r="F52" i="2" s="1"/>
  <c r="E52" i="2"/>
  <c r="G52" i="2" s="1"/>
  <c r="F49" i="2"/>
  <c r="G49" i="2"/>
  <c r="E24" i="1"/>
  <c r="C25" i="1"/>
  <c r="E25" i="1"/>
  <c r="E67" i="3" l="1"/>
  <c r="C55" i="3"/>
  <c r="C67" i="3" s="1"/>
  <c r="C69" i="3"/>
  <c r="E68" i="3"/>
  <c r="E64" i="3"/>
  <c r="L56" i="3"/>
  <c r="C50" i="4"/>
  <c r="K40" i="4"/>
  <c r="D46" i="4"/>
  <c r="D50" i="4"/>
  <c r="F40" i="4"/>
  <c r="E46" i="4"/>
  <c r="E50" i="4"/>
  <c r="G40" i="4"/>
  <c r="K39" i="3"/>
  <c r="I55" i="3"/>
  <c r="L39" i="3"/>
  <c r="K57" i="3"/>
  <c r="C64" i="3"/>
  <c r="C68" i="3"/>
  <c r="F57" i="3"/>
  <c r="D69" i="3"/>
  <c r="D65" i="3"/>
  <c r="E69" i="3"/>
  <c r="E65" i="3"/>
  <c r="G57" i="3"/>
  <c r="F56" i="3"/>
  <c r="C65" i="3"/>
  <c r="F39" i="3"/>
  <c r="D55" i="3"/>
  <c r="D68" i="3"/>
  <c r="D64" i="3"/>
  <c r="C63" i="3" l="1"/>
  <c r="K55" i="3"/>
  <c r="L55" i="3"/>
  <c r="D63" i="3"/>
  <c r="D67" i="3"/>
  <c r="F55" i="3"/>
  <c r="G55" i="3"/>
</calcChain>
</file>

<file path=xl/sharedStrings.xml><?xml version="1.0" encoding="utf-8"?>
<sst xmlns="http://schemas.openxmlformats.org/spreadsheetml/2006/main" count="167" uniqueCount="66">
  <si>
    <t>BALANCE COMMERCIALE</t>
  </si>
  <si>
    <t>GROUPES DE PRODUITS</t>
  </si>
  <si>
    <t>Janvier</t>
  </si>
  <si>
    <t>Var : en %</t>
  </si>
  <si>
    <t>2024/2023</t>
  </si>
  <si>
    <t>2025/2024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</si>
  <si>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</si>
  <si>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</si>
  <si>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</si>
  <si>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</si>
  <si>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</si>
  <si>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</si>
  <si>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</si>
  <si>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</si>
  <si>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</si>
  <si>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</si>
  <si>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</si>
  <si>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</si>
  <si>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</si>
  <si>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 xml:space="preserve"> </t>
  </si>
  <si>
    <t>COMMERCE EXTERIEUR SELON LE REGIME ET LE GROUPEMENT SECTORIEL D'ACTIVITE</t>
  </si>
  <si>
    <t xml:space="preserve">   JANVIER   2 0 2 5</t>
  </si>
  <si>
    <t>Produits</t>
  </si>
  <si>
    <t>Exportations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</si>
  <si>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</si>
  <si>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</si>
  <si>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</si>
  <si>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</si>
  <si>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</si>
  <si>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</si>
  <si>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</si>
  <si>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</si>
  <si>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</si>
  <si>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</si>
  <si>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</si>
  <si>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</si>
  <si>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</si>
  <si>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</si>
  <si>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</si>
  <si>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</si>
  <si>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</si>
  <si>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</si>
  <si>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</si>
  <si>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 xml:space="preserve">  JANVIER 2 0 2 5</t>
  </si>
  <si>
    <t xml:space="preserve">          Variation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</si>
  <si>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</si>
  <si>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</si>
  <si>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</si>
  <si>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</si>
  <si>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</si>
  <si>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</si>
  <si>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</si>
  <si>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</si>
  <si>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</si>
  <si>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</si>
  <si>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</si>
  <si>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>janvier- 2025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</si>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</sst>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0.000000"/>
    <numFmt numFmtId="168" formatCode="0.0000"/>
    <numFmt numFmtId="169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>
        <fgColor indexed="13"/>
        <bgColor indexed="9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8" fillId="0" borderId="4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0" fillId="0" borderId="9" xfId="0" applyBorder="1"/>
    <xf numFmtId="17" fontId="8" fillId="0" borderId="1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1" xfId="0" applyBorder="1"/>
    <xf numFmtId="0" fontId="9" fillId="0" borderId="7" xfId="0" applyFont="1" applyBorder="1" applyAlignment="1">
      <alignment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8" xfId="1" applyNumberFormat="1" applyFont="1" applyBorder="1" applyAlignment="1">
      <alignment horizontal="center"/>
    </xf>
    <xf numFmtId="164" fontId="0" fillId="0" borderId="0" xfId="0" applyNumberFormat="1"/>
    <xf numFmtId="164" fontId="10" fillId="0" borderId="0" xfId="0" applyNumberFormat="1" applyFont="1" applyAlignment="1">
      <alignment horizontal="center" vertical="center"/>
    </xf>
    <xf numFmtId="165" fontId="0" fillId="0" borderId="0" xfId="1" applyNumberFormat="1" applyFont="1"/>
    <xf numFmtId="9" fontId="9" fillId="0" borderId="0" xfId="1" applyFont="1" applyBorder="1" applyAlignment="1">
      <alignment horizontal="center"/>
    </xf>
    <xf numFmtId="9" fontId="9" fillId="0" borderId="8" xfId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13" xfId="0" applyBorder="1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7" fontId="8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6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7" fontId="0" fillId="0" borderId="0" xfId="0" applyNumberForma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17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0" fillId="0" borderId="8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7" fontId="9" fillId="0" borderId="8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12" fillId="0" borderId="12" xfId="1" applyNumberFormat="1" applyFont="1" applyBorder="1" applyAlignment="1">
      <alignment horizontal="center" vertical="center"/>
    </xf>
    <xf numFmtId="165" fontId="10" fillId="0" borderId="2" xfId="1" applyNumberFormat="1" applyFont="1" applyBorder="1" applyAlignment="1">
      <alignment horizontal="center" vertical="center"/>
    </xf>
    <xf numFmtId="165" fontId="10" fillId="0" borderId="12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7" fontId="9" fillId="0" borderId="6" xfId="0" applyNumberFormat="1" applyFont="1" applyBorder="1" applyAlignment="1">
      <alignment horizontal="center"/>
    </xf>
    <xf numFmtId="168" fontId="0" fillId="0" borderId="0" xfId="0" applyNumberFormat="1"/>
    <xf numFmtId="0" fontId="9" fillId="0" borderId="17" xfId="0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/>
    <xf numFmtId="0" fontId="7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4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9" xfId="0" applyFont="1" applyBorder="1"/>
    <xf numFmtId="0" fontId="8" fillId="0" borderId="19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17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169" fontId="10" fillId="0" borderId="0" xfId="1" applyNumberFormat="1" applyFont="1" applyBorder="1" applyAlignment="1">
      <alignment horizontal="center"/>
    </xf>
    <xf numFmtId="10" fontId="9" fillId="0" borderId="8" xfId="1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</xdr:colOff>
      <xdr:row>1</xdr:row>
      <xdr:rowOff>76200</xdr:rowOff>
    </xdr:from>
    <xdr:to>
      <xdr:col>3</xdr:col>
      <xdr:colOff>66676</xdr:colOff>
      <xdr:row>6</xdr:row>
      <xdr:rowOff>57150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5416581B-C577-431C-A6E3-2ABEE05EF881}"/>
            </a:ext>
          </a:extLst>
        </xdr:cNvPr>
        <xdr:cNvSpPr>
          <a:spLocks noChangeArrowheads="1"/>
        </xdr:cNvSpPr>
      </xdr:nvSpPr>
      <xdr:spPr bwMode="auto">
        <a:xfrm>
          <a:off x="415290" y="266700"/>
          <a:ext cx="2527936" cy="933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1</xdr:rowOff>
    </xdr:from>
    <xdr:to>
      <xdr:col>2</xdr:col>
      <xdr:colOff>276226</xdr:colOff>
      <xdr:row>5</xdr:row>
      <xdr:rowOff>161925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BAE5B0AA-0111-4066-ACEE-82E4AD249447}"/>
            </a:ext>
          </a:extLst>
        </xdr:cNvPr>
        <xdr:cNvSpPr>
          <a:spLocks noChangeArrowheads="1"/>
        </xdr:cNvSpPr>
      </xdr:nvSpPr>
      <xdr:spPr bwMode="auto">
        <a:xfrm>
          <a:off x="558165" y="190501"/>
          <a:ext cx="2508886" cy="9239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2</xdr:col>
      <xdr:colOff>666750</xdr:colOff>
      <xdr:row>5</xdr:row>
      <xdr:rowOff>171450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A918527A-74D9-488C-B19E-FEF4A29FCF9D}"/>
            </a:ext>
          </a:extLst>
        </xdr:cNvPr>
        <xdr:cNvSpPr txBox="1">
          <a:spLocks noChangeArrowheads="1"/>
        </xdr:cNvSpPr>
      </xdr:nvSpPr>
      <xdr:spPr bwMode="auto">
        <a:xfrm>
          <a:off x="428625" y="209550"/>
          <a:ext cx="2619375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0</xdr:row>
      <xdr:rowOff>76200</xdr:rowOff>
    </xdr:from>
    <xdr:to>
      <xdr:col>2</xdr:col>
      <xdr:colOff>695326</xdr:colOff>
      <xdr:row>5</xdr:row>
      <xdr:rowOff>19050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423360B2-4995-4DAE-BA54-8F1F9CAFBC1C}"/>
            </a:ext>
          </a:extLst>
        </xdr:cNvPr>
        <xdr:cNvSpPr txBox="1">
          <a:spLocks noChangeArrowheads="1"/>
        </xdr:cNvSpPr>
      </xdr:nvSpPr>
      <xdr:spPr bwMode="auto">
        <a:xfrm>
          <a:off x="638176" y="76200"/>
          <a:ext cx="280035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B13" sqref="B13:G13"/>
    </sheetView>
  </sheetViews>
  <sheetFormatPr baseColWidth="10" defaultColWidth="9.140625" defaultRowHeight="15" x14ac:dyDescent="0.25"/>
  <cols>
    <col min="1" max="1" width="5.28515625" customWidth="1"/>
    <col min="2" max="2" width="25.28515625" customWidth="1"/>
    <col min="3" max="7" width="12.5703125" customWidth="1"/>
  </cols>
  <sheetData>
    <row r="1" spans="2:7" x14ac:dyDescent="0.25">
      <c r="B1" t="s">
        <v>19</v>
      </c>
    </row>
    <row r="8" spans="2:7" ht="15.75" x14ac:dyDescent="0.25">
      <c r="F8" s="121"/>
    </row>
    <row r="9" spans="2:7" ht="15.75" x14ac:dyDescent="0.25">
      <c r="B9" s="122" t="s">
        <v>54</v>
      </c>
      <c r="C9" s="122"/>
      <c r="D9" s="122"/>
      <c r="E9" s="123"/>
      <c r="F9" s="123"/>
      <c r="G9" s="123"/>
    </row>
    <row r="10" spans="2:7" ht="18.75" x14ac:dyDescent="0.3">
      <c r="B10" s="124" t="s">
        <v>55</v>
      </c>
      <c r="C10" s="125"/>
      <c r="D10" s="126"/>
      <c r="E10" s="79"/>
      <c r="F10" s="127"/>
      <c r="G10" s="79"/>
    </row>
    <row r="11" spans="2:7" ht="15.75" x14ac:dyDescent="0.25">
      <c r="B11" s="124"/>
      <c r="C11" s="124"/>
      <c r="D11" s="124"/>
      <c r="E11" s="79"/>
      <c r="F11" s="121"/>
      <c r="G11" s="79"/>
    </row>
    <row r="12" spans="2:7" ht="16.5" thickBot="1" x14ac:dyDescent="0.3">
      <c r="B12" s="124"/>
      <c r="C12" s="124"/>
      <c r="D12" s="124"/>
      <c r="E12" s="79"/>
      <c r="F12" s="121"/>
      <c r="G12" s="79"/>
    </row>
    <row r="13" spans="2:7" ht="16.5" thickBot="1" x14ac:dyDescent="0.3">
      <c r="B13" s="149" t="s">
        <v>56</v>
      </c>
      <c r="C13" s="150"/>
      <c r="D13" s="150"/>
      <c r="E13" s="150"/>
      <c r="F13" s="150"/>
      <c r="G13" s="151"/>
    </row>
    <row r="14" spans="2:7" ht="15.75" x14ac:dyDescent="0.25">
      <c r="B14" s="128"/>
      <c r="C14" s="128"/>
      <c r="D14" s="128"/>
      <c r="E14" s="129"/>
      <c r="F14" s="121"/>
      <c r="G14" s="129"/>
    </row>
    <row r="15" spans="2:7" x14ac:dyDescent="0.25">
      <c r="B15" s="130" t="s">
        <v>57</v>
      </c>
      <c r="C15" s="131"/>
      <c r="D15" s="131"/>
      <c r="E15" s="79"/>
      <c r="F15" s="79"/>
      <c r="G15" s="79"/>
    </row>
    <row r="16" spans="2:7" x14ac:dyDescent="0.25">
      <c r="B16" s="22"/>
      <c r="C16" s="22"/>
      <c r="D16" s="22"/>
      <c r="E16" s="22"/>
      <c r="F16" s="22"/>
      <c r="G16" s="22"/>
    </row>
    <row r="17" spans="2:7" x14ac:dyDescent="0.25">
      <c r="B17" s="132" t="s">
        <v>58</v>
      </c>
      <c r="C17" s="22"/>
      <c r="D17" s="22"/>
      <c r="E17" s="22"/>
      <c r="F17" s="22"/>
      <c r="G17" s="22"/>
    </row>
    <row r="18" spans="2:7" ht="15.75" thickBot="1" x14ac:dyDescent="0.3">
      <c r="B18" s="133"/>
      <c r="C18" s="22"/>
      <c r="D18" s="22"/>
      <c r="E18" s="22"/>
      <c r="F18" s="22"/>
      <c r="G18" s="22"/>
    </row>
    <row r="19" spans="2:7" ht="16.5" thickTop="1" thickBot="1" x14ac:dyDescent="0.3">
      <c r="B19" s="134"/>
      <c r="C19" s="135" t="s">
        <v>59</v>
      </c>
      <c r="D19" s="135"/>
      <c r="E19" s="136"/>
      <c r="F19" s="135" t="s">
        <v>60</v>
      </c>
      <c r="G19" s="135"/>
    </row>
    <row r="20" spans="2:7" ht="15.75" thickTop="1" x14ac:dyDescent="0.25">
      <c r="B20" s="22"/>
      <c r="C20" s="137">
        <v>44927</v>
      </c>
      <c r="D20" s="137">
        <v>45292</v>
      </c>
      <c r="E20" s="137">
        <v>45658</v>
      </c>
      <c r="F20" s="138" t="s">
        <v>4</v>
      </c>
      <c r="G20" s="138" t="s">
        <v>5</v>
      </c>
    </row>
    <row r="21" spans="2:7" x14ac:dyDescent="0.25">
      <c r="B21" s="133" t="s">
        <v>23</v>
      </c>
      <c r="C21" s="139">
        <f>C37+C45</f>
        <v>5044.7604648939996</v>
      </c>
      <c r="D21" s="139">
        <f t="shared" ref="D21:E22" si="0">D37+D45</f>
        <v>5148.5361845139996</v>
      </c>
      <c r="E21" s="139">
        <f t="shared" si="0"/>
        <v>5025.7745366969993</v>
      </c>
      <c r="F21" s="140">
        <f>(D21-C21)/C21</f>
        <v>2.0570990504339148E-2</v>
      </c>
      <c r="G21" s="140">
        <f>(E21-D21)/D21</f>
        <v>-2.3843990489228434E-2</v>
      </c>
    </row>
    <row r="22" spans="2:7" x14ac:dyDescent="0.25">
      <c r="B22" s="133" t="s">
        <v>24</v>
      </c>
      <c r="C22" s="139">
        <f>C38+C46</f>
        <v>6140.147059889</v>
      </c>
      <c r="D22" s="139">
        <f t="shared" si="0"/>
        <v>5726.1231061920007</v>
      </c>
      <c r="E22" s="139">
        <f t="shared" si="0"/>
        <v>6791.2530309189997</v>
      </c>
      <c r="F22" s="140">
        <f>(D22-C22)/C22</f>
        <v>-6.7428996351185752E-2</v>
      </c>
      <c r="G22" s="140">
        <f>(E22-D22)/D22</f>
        <v>0.18601240402519639</v>
      </c>
    </row>
    <row r="23" spans="2:7" x14ac:dyDescent="0.25">
      <c r="B23" s="133"/>
      <c r="C23" s="22"/>
      <c r="D23" s="22"/>
      <c r="E23" s="22"/>
      <c r="F23" s="22"/>
      <c r="G23" s="22"/>
    </row>
    <row r="24" spans="2:7" x14ac:dyDescent="0.25">
      <c r="B24" s="133" t="s">
        <v>61</v>
      </c>
      <c r="C24" s="139">
        <f>C21-C22</f>
        <v>-1095.3865949950005</v>
      </c>
      <c r="D24" s="139">
        <f>D21-D22</f>
        <v>-577.58692167800109</v>
      </c>
      <c r="E24" s="139">
        <f>E21-E22</f>
        <v>-1765.4784942220003</v>
      </c>
      <c r="F24" s="141"/>
      <c r="G24" s="141"/>
    </row>
    <row r="25" spans="2:7" x14ac:dyDescent="0.25">
      <c r="B25" s="133" t="s">
        <v>62</v>
      </c>
      <c r="C25" s="142">
        <f>C21/C22</f>
        <v>0.82160254724993464</v>
      </c>
      <c r="D25" s="142">
        <f>D21/D22</f>
        <v>0.89913124273325151</v>
      </c>
      <c r="E25" s="142">
        <f>E21/E22</f>
        <v>0.74003641357726091</v>
      </c>
      <c r="F25" s="141"/>
      <c r="G25" s="141"/>
    </row>
    <row r="26" spans="2:7" x14ac:dyDescent="0.25">
      <c r="B26" s="133"/>
      <c r="C26" s="22"/>
      <c r="D26" s="22"/>
      <c r="E26" s="22"/>
      <c r="F26" s="22"/>
      <c r="G26" s="22"/>
    </row>
    <row r="27" spans="2:7" x14ac:dyDescent="0.25">
      <c r="B27" s="143"/>
      <c r="C27" s="144"/>
      <c r="D27" s="144"/>
      <c r="E27" s="144"/>
      <c r="F27" s="144"/>
      <c r="G27" s="144"/>
    </row>
    <row r="28" spans="2:7" x14ac:dyDescent="0.25">
      <c r="B28" s="143"/>
      <c r="C28" s="144"/>
      <c r="D28" s="144"/>
      <c r="E28" s="144"/>
      <c r="F28" s="144"/>
      <c r="G28" s="144"/>
    </row>
    <row r="29" spans="2:7" x14ac:dyDescent="0.25">
      <c r="B29" s="133"/>
      <c r="C29" s="22"/>
      <c r="D29" s="22"/>
      <c r="E29" s="22"/>
      <c r="F29" s="22"/>
      <c r="G29" s="22"/>
    </row>
    <row r="30" spans="2:7" x14ac:dyDescent="0.25">
      <c r="B30" s="130" t="s">
        <v>63</v>
      </c>
      <c r="C30" s="79"/>
      <c r="D30" s="79"/>
      <c r="E30" s="79"/>
      <c r="F30" s="79"/>
      <c r="G30" s="79"/>
    </row>
    <row r="31" spans="2:7" ht="15.75" thickBot="1" x14ac:dyDescent="0.3">
      <c r="B31" s="133"/>
      <c r="C31" s="22"/>
      <c r="D31" s="22"/>
      <c r="E31" s="22"/>
      <c r="F31" s="22"/>
      <c r="G31" s="22"/>
    </row>
    <row r="32" spans="2:7" ht="16.5" thickTop="1" thickBot="1" x14ac:dyDescent="0.3">
      <c r="B32" s="134"/>
      <c r="C32" s="135" t="s">
        <v>59</v>
      </c>
      <c r="D32" s="135"/>
      <c r="E32" s="135"/>
      <c r="F32" s="135" t="s">
        <v>60</v>
      </c>
      <c r="G32" s="135"/>
    </row>
    <row r="33" spans="2:7" ht="15.75" thickTop="1" x14ac:dyDescent="0.25">
      <c r="B33" s="22"/>
      <c r="C33" s="137">
        <v>44927</v>
      </c>
      <c r="D33" s="137">
        <v>45292</v>
      </c>
      <c r="E33" s="137">
        <v>45658</v>
      </c>
      <c r="F33" s="138" t="s">
        <v>4</v>
      </c>
      <c r="G33" s="138" t="s">
        <v>5</v>
      </c>
    </row>
    <row r="34" spans="2:7" x14ac:dyDescent="0.25">
      <c r="B34" s="22"/>
      <c r="D34" s="22"/>
      <c r="E34" s="22"/>
      <c r="F34" s="22"/>
      <c r="G34" s="22"/>
    </row>
    <row r="35" spans="2:7" x14ac:dyDescent="0.25">
      <c r="B35" s="132" t="s">
        <v>64</v>
      </c>
      <c r="D35" s="22"/>
      <c r="E35" s="22"/>
      <c r="F35" s="22"/>
      <c r="G35" s="22"/>
    </row>
    <row r="36" spans="2:7" x14ac:dyDescent="0.25">
      <c r="B36" s="22"/>
      <c r="D36" s="22"/>
      <c r="E36" s="22"/>
      <c r="F36" s="22"/>
      <c r="G36" s="22"/>
    </row>
    <row r="37" spans="2:7" x14ac:dyDescent="0.25">
      <c r="B37" s="133" t="s">
        <v>23</v>
      </c>
      <c r="C37" s="139">
        <v>1505.4647512370002</v>
      </c>
      <c r="D37" s="139">
        <v>1746.3429607439998</v>
      </c>
      <c r="E37" s="139">
        <v>1576.6301771379999</v>
      </c>
      <c r="F37" s="140">
        <f>(D37-C37)/C37</f>
        <v>0.16000255689087134</v>
      </c>
      <c r="G37" s="140">
        <f>(E37-D37)/D37</f>
        <v>-9.7181817902307482E-2</v>
      </c>
    </row>
    <row r="38" spans="2:7" x14ac:dyDescent="0.25">
      <c r="B38" s="133" t="s">
        <v>24</v>
      </c>
      <c r="C38" s="139">
        <v>4242.0230047770001</v>
      </c>
      <c r="D38" s="139">
        <v>3781.4917496770004</v>
      </c>
      <c r="E38" s="139">
        <v>4936.5323054259998</v>
      </c>
      <c r="F38" s="140">
        <f>(D38-C38)/C38</f>
        <v>-0.10856406355679571</v>
      </c>
      <c r="G38" s="140">
        <f>(E38-D38)/D38</f>
        <v>0.30544574263520691</v>
      </c>
    </row>
    <row r="39" spans="2:7" x14ac:dyDescent="0.25">
      <c r="B39" s="133"/>
      <c r="D39" s="22"/>
      <c r="E39" s="22"/>
      <c r="F39" s="22"/>
      <c r="G39" s="22"/>
    </row>
    <row r="40" spans="2:7" x14ac:dyDescent="0.25">
      <c r="B40" s="133" t="s">
        <v>61</v>
      </c>
      <c r="C40" s="139">
        <f>C37-C38</f>
        <v>-2736.5582535399999</v>
      </c>
      <c r="D40" s="139">
        <f>D37-D38</f>
        <v>-2035.1487889330006</v>
      </c>
      <c r="E40" s="139">
        <f>E37-E38</f>
        <v>-3359.9021282879999</v>
      </c>
      <c r="F40" s="145"/>
      <c r="G40" s="22"/>
    </row>
    <row r="41" spans="2:7" x14ac:dyDescent="0.25">
      <c r="B41" s="133" t="s">
        <v>62</v>
      </c>
      <c r="C41" s="142">
        <f>C37/C38</f>
        <v>0.35489311338992641</v>
      </c>
      <c r="D41" s="142">
        <f>D37/D38</f>
        <v>0.4618132410028834</v>
      </c>
      <c r="E41" s="142">
        <f>E37/E38</f>
        <v>0.319380099144706</v>
      </c>
      <c r="F41" s="22"/>
      <c r="G41" s="22"/>
    </row>
    <row r="42" spans="2:7" x14ac:dyDescent="0.25">
      <c r="B42" s="22"/>
      <c r="D42" s="22"/>
      <c r="E42" s="22"/>
      <c r="F42" s="22"/>
      <c r="G42" s="22"/>
    </row>
    <row r="43" spans="2:7" x14ac:dyDescent="0.25">
      <c r="B43" s="132" t="s">
        <v>65</v>
      </c>
      <c r="D43" s="22"/>
      <c r="E43" s="22"/>
      <c r="F43" s="22"/>
      <c r="G43" s="22"/>
    </row>
    <row r="44" spans="2:7" x14ac:dyDescent="0.25">
      <c r="B44" s="22"/>
      <c r="D44" s="22"/>
      <c r="E44" s="22"/>
      <c r="F44" s="22"/>
      <c r="G44" s="22"/>
    </row>
    <row r="45" spans="2:7" x14ac:dyDescent="0.25">
      <c r="B45" s="133" t="s">
        <v>23</v>
      </c>
      <c r="C45" s="139">
        <v>3539.2957136569999</v>
      </c>
      <c r="D45" s="139">
        <v>3402.1932237699998</v>
      </c>
      <c r="E45" s="139">
        <v>3449.1443595589999</v>
      </c>
      <c r="F45" s="140">
        <f>(D45-C45)/C45</f>
        <v>-3.8737223724473142E-2</v>
      </c>
      <c r="G45" s="140">
        <f>(E45-D45)/D45</f>
        <v>1.3800255511935072E-2</v>
      </c>
    </row>
    <row r="46" spans="2:7" x14ac:dyDescent="0.25">
      <c r="B46" s="133" t="s">
        <v>24</v>
      </c>
      <c r="C46" s="139">
        <v>1898.1240551120002</v>
      </c>
      <c r="D46" s="139">
        <v>1944.6313565149999</v>
      </c>
      <c r="E46" s="139">
        <v>1854.7207254929999</v>
      </c>
      <c r="F46" s="140">
        <f>(D46-C46)/C46</f>
        <v>2.4501718566680038E-2</v>
      </c>
      <c r="G46" s="140">
        <f>(E46-D46)/D46</f>
        <v>-4.6235308672143399E-2</v>
      </c>
    </row>
    <row r="47" spans="2:7" x14ac:dyDescent="0.25">
      <c r="B47" s="133"/>
      <c r="C47" s="146"/>
      <c r="D47" s="22"/>
      <c r="E47" s="22"/>
      <c r="F47" s="22"/>
      <c r="G47" s="22"/>
    </row>
    <row r="48" spans="2:7" x14ac:dyDescent="0.25">
      <c r="B48" s="133" t="s">
        <v>61</v>
      </c>
      <c r="C48" s="139">
        <f>C45-C46</f>
        <v>1641.1716585449997</v>
      </c>
      <c r="D48" s="139">
        <f>D45-D46</f>
        <v>1457.5618672549999</v>
      </c>
      <c r="E48" s="139">
        <f>E45-E46</f>
        <v>1594.423634066</v>
      </c>
      <c r="F48" s="22"/>
      <c r="G48" s="22"/>
    </row>
    <row r="49" spans="2:7" x14ac:dyDescent="0.25">
      <c r="B49" s="133" t="s">
        <v>62</v>
      </c>
      <c r="C49" s="142">
        <f>C45/C46</f>
        <v>1.8646282386680786</v>
      </c>
      <c r="D49" s="142">
        <f>D45/D46</f>
        <v>1.7495311964253812</v>
      </c>
      <c r="E49" s="142">
        <f>E45/E46</f>
        <v>1.8596569888667143</v>
      </c>
      <c r="F49" s="22"/>
      <c r="G49" s="22"/>
    </row>
    <row r="50" spans="2:7" x14ac:dyDescent="0.25">
      <c r="B50" s="22"/>
      <c r="D50" s="22"/>
      <c r="E50" s="22"/>
      <c r="F50" s="22"/>
      <c r="G50" s="22"/>
    </row>
  </sheetData>
  <mergeCells count="1">
    <mergeCell ref="B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dimension ref="B1:G54"/>
  <sheetViews>
    <sheetView topLeftCell="A6" workbookViewId="0">
      <selection activeCell="B42" sqref="B42:G44"/>
    </sheetView>
  </sheetViews>
  <sheetFormatPr baseColWidth="10" defaultRowHeight="15" x14ac:dyDescent="0.25"/>
  <cols>
    <col min="1" max="1" width="7" customWidth="1"/>
    <col min="2" max="2" width="34.85546875" customWidth="1"/>
  </cols>
  <sheetData>
    <row r="1" spans="2:7" x14ac:dyDescent="0.25">
      <c r="B1" s="1"/>
    </row>
    <row r="2" spans="2:7" x14ac:dyDescent="0.25">
      <c r="B2" s="2"/>
      <c r="C2" s="3"/>
      <c r="D2" s="3"/>
      <c r="E2" s="3"/>
      <c r="F2" s="3"/>
      <c r="G2" s="3"/>
    </row>
    <row r="3" spans="2:7" x14ac:dyDescent="0.25">
      <c r="B3" s="2"/>
      <c r="C3" s="3"/>
      <c r="D3" s="3"/>
      <c r="E3" s="3"/>
      <c r="F3" s="3"/>
      <c r="G3" s="3"/>
    </row>
    <row r="4" spans="2:7" x14ac:dyDescent="0.25">
      <c r="B4" s="2"/>
      <c r="C4" s="3"/>
      <c r="D4" s="3"/>
      <c r="E4" s="3"/>
      <c r="F4" s="3"/>
      <c r="G4" s="3"/>
    </row>
    <row r="5" spans="2:7" x14ac:dyDescent="0.25">
      <c r="B5" s="2"/>
      <c r="C5" s="3"/>
      <c r="D5" s="3"/>
      <c r="E5" s="3"/>
      <c r="F5" s="3"/>
      <c r="G5" s="3"/>
    </row>
    <row r="6" spans="2:7" x14ac:dyDescent="0.25">
      <c r="B6" s="2"/>
      <c r="C6" s="3"/>
      <c r="D6" s="3"/>
      <c r="E6" s="3"/>
      <c r="F6" s="3"/>
      <c r="G6" s="3"/>
    </row>
    <row r="7" spans="2:7" x14ac:dyDescent="0.25">
      <c r="B7" s="2"/>
      <c r="C7" s="3"/>
      <c r="D7" s="3"/>
      <c r="E7" s="3"/>
      <c r="F7" s="3"/>
      <c r="G7" s="3"/>
    </row>
    <row r="8" spans="2:7" x14ac:dyDescent="0.25">
      <c r="B8" s="2"/>
      <c r="C8" s="3"/>
      <c r="D8" s="3"/>
      <c r="E8" s="3"/>
      <c r="F8" s="3"/>
      <c r="G8" s="3"/>
    </row>
    <row r="9" spans="2:7" ht="18.75" x14ac:dyDescent="0.3">
      <c r="B9" s="4" t="s">
        <v>0</v>
      </c>
      <c r="C9" s="5"/>
      <c r="D9" s="5"/>
      <c r="E9" s="5"/>
      <c r="F9" s="5"/>
      <c r="G9" s="5"/>
    </row>
    <row r="10" spans="2:7" x14ac:dyDescent="0.25">
      <c r="B10" s="6"/>
      <c r="C10" s="7"/>
      <c r="D10" s="7"/>
      <c r="E10" s="7"/>
      <c r="F10" s="7"/>
      <c r="G10" s="7"/>
    </row>
    <row r="11" spans="2:7" x14ac:dyDescent="0.25">
      <c r="B11" s="8" t="s">
        <v>1</v>
      </c>
      <c r="C11" s="8" t="s">
        <v>2</v>
      </c>
      <c r="D11" s="8" t="s">
        <v>2</v>
      </c>
      <c r="E11" s="8" t="s">
        <v>2</v>
      </c>
      <c r="F11" s="152" t="s">
        <v>3</v>
      </c>
      <c r="G11" s="152"/>
    </row>
    <row r="12" spans="2:7" x14ac:dyDescent="0.25">
      <c r="B12" s="9"/>
      <c r="C12" s="8">
        <v>2023</v>
      </c>
      <c r="D12" s="8">
        <v>2024</v>
      </c>
      <c r="E12" s="8">
        <v>2025</v>
      </c>
      <c r="F12" s="8" t="s">
        <v>4</v>
      </c>
      <c r="G12" s="8" t="s">
        <v>5</v>
      </c>
    </row>
    <row r="13" spans="2:7" x14ac:dyDescent="0.25">
      <c r="B13" s="6"/>
      <c r="C13" s="6"/>
      <c r="D13" s="6"/>
      <c r="E13" s="6"/>
      <c r="F13" s="6"/>
      <c r="G13" s="6"/>
    </row>
    <row r="14" spans="2:7" x14ac:dyDescent="0.25">
      <c r="B14" s="10" t="s">
        <v>6</v>
      </c>
      <c r="C14" s="6"/>
      <c r="D14" s="6"/>
      <c r="E14" s="6"/>
      <c r="F14" s="6"/>
      <c r="G14" s="6"/>
    </row>
    <row r="15" spans="2:7" x14ac:dyDescent="0.25">
      <c r="B15" s="11" t="s">
        <v>7</v>
      </c>
      <c r="C15" s="12">
        <v>573.88562335999995</v>
      </c>
      <c r="D15" s="12">
        <v>974.85544495700003</v>
      </c>
      <c r="E15" s="12">
        <v>871.72423724999999</v>
      </c>
      <c r="F15" s="13">
        <f>+(D15-C15)/C15</f>
        <v>0.69869291941727329</v>
      </c>
      <c r="G15" s="13">
        <f>+(E15-D15)/D15</f>
        <v>-0.1057912824311599</v>
      </c>
    </row>
    <row r="16" spans="2:7" x14ac:dyDescent="0.25">
      <c r="B16" s="11" t="s">
        <v>8</v>
      </c>
      <c r="C16" s="12">
        <v>724.86869501700005</v>
      </c>
      <c r="D16" s="12">
        <v>505.65972313600003</v>
      </c>
      <c r="E16" s="12">
        <v>697.34742334400005</v>
      </c>
      <c r="F16" s="13">
        <f>+(D16-C16)/C16</f>
        <v>-0.30241197252401553</v>
      </c>
      <c r="G16" s="13">
        <f>+(E16-D16)/D16</f>
        <v>0.37908437519838717</v>
      </c>
    </row>
    <row r="17" spans="2:7" x14ac:dyDescent="0.25">
      <c r="B17" s="6"/>
      <c r="C17" s="12"/>
      <c r="D17" s="12"/>
      <c r="E17" s="12"/>
      <c r="F17" s="6"/>
      <c r="G17" s="6"/>
    </row>
    <row r="18" spans="2:7" x14ac:dyDescent="0.25">
      <c r="B18" s="11" t="s">
        <v>9</v>
      </c>
      <c r="C18" s="12">
        <f>+C15-C16</f>
        <v>-150.9830716570001</v>
      </c>
      <c r="D18" s="12">
        <f>+D15-D16</f>
        <v>469.19572182100001</v>
      </c>
      <c r="E18" s="12">
        <f>+E15-E16</f>
        <v>174.37681390599994</v>
      </c>
      <c r="F18" s="6"/>
      <c r="G18" s="6"/>
    </row>
    <row r="19" spans="2:7" x14ac:dyDescent="0.25">
      <c r="B19" s="11" t="s">
        <v>10</v>
      </c>
      <c r="C19" s="13">
        <f>+C15/C16</f>
        <v>0.79170976385804726</v>
      </c>
      <c r="D19" s="13">
        <f>+D15/D16</f>
        <v>1.9278882623103584</v>
      </c>
      <c r="E19" s="13">
        <f>+E15/E16</f>
        <v>1.2500573000898294</v>
      </c>
      <c r="F19" s="6"/>
      <c r="G19" s="6"/>
    </row>
    <row r="20" spans="2:7" x14ac:dyDescent="0.25">
      <c r="B20" s="6"/>
      <c r="C20" s="6"/>
      <c r="D20" s="6"/>
      <c r="E20" s="6"/>
      <c r="F20" s="6"/>
      <c r="G20" s="6"/>
    </row>
    <row r="21" spans="2:7" x14ac:dyDescent="0.25">
      <c r="B21" s="10" t="s">
        <v>11</v>
      </c>
      <c r="C21" s="6"/>
      <c r="D21" s="6"/>
      <c r="E21" s="6"/>
      <c r="F21" s="6"/>
      <c r="G21" s="6"/>
    </row>
    <row r="22" spans="2:7" x14ac:dyDescent="0.25">
      <c r="B22" s="11" t="s">
        <v>7</v>
      </c>
      <c r="C22" s="12">
        <v>1669.035325202</v>
      </c>
      <c r="D22" s="12">
        <v>1484.337715934</v>
      </c>
      <c r="E22" s="12">
        <v>1576.6754582439999</v>
      </c>
      <c r="F22" s="13">
        <f>+(D22-C22)/C22</f>
        <v>-0.1106612942692788</v>
      </c>
      <c r="G22" s="13">
        <f>+(E22-D22)/D22</f>
        <v>6.2208041551984367E-2</v>
      </c>
    </row>
    <row r="23" spans="2:7" x14ac:dyDescent="0.25">
      <c r="B23" s="11" t="s">
        <v>8</v>
      </c>
      <c r="C23" s="12">
        <v>2133.7573737150001</v>
      </c>
      <c r="D23" s="12">
        <v>1947.4081710679998</v>
      </c>
      <c r="E23" s="12">
        <v>2205.253541517</v>
      </c>
      <c r="F23" s="13">
        <f>+(D23-C23)/C23</f>
        <v>-8.7333829489036577E-2</v>
      </c>
      <c r="G23" s="13">
        <f>+(E23-D23)/D23</f>
        <v>0.13240437946175013</v>
      </c>
    </row>
    <row r="24" spans="2:7" x14ac:dyDescent="0.25">
      <c r="B24" s="14"/>
      <c r="C24" s="6"/>
      <c r="D24" s="6"/>
      <c r="E24" s="6"/>
      <c r="F24" s="6"/>
      <c r="G24" s="6"/>
    </row>
    <row r="25" spans="2:7" x14ac:dyDescent="0.25">
      <c r="B25" s="11" t="s">
        <v>9</v>
      </c>
      <c r="C25" s="12">
        <f>+C22-C23</f>
        <v>-464.72204851300012</v>
      </c>
      <c r="D25" s="12">
        <f>+D22-D23</f>
        <v>-463.07045513399976</v>
      </c>
      <c r="E25" s="12">
        <f>+E22-E23</f>
        <v>-628.57808327300017</v>
      </c>
      <c r="F25" s="6"/>
      <c r="G25" s="6"/>
    </row>
    <row r="26" spans="2:7" x14ac:dyDescent="0.25">
      <c r="B26" s="11" t="s">
        <v>10</v>
      </c>
      <c r="C26" s="13">
        <f>+C22/C23</f>
        <v>0.78220483067205948</v>
      </c>
      <c r="D26" s="13">
        <f>+D22/D23</f>
        <v>0.76221191735061777</v>
      </c>
      <c r="E26" s="13">
        <f>+E22/E23</f>
        <v>0.71496334936589667</v>
      </c>
      <c r="F26" s="6"/>
      <c r="G26" s="6"/>
    </row>
    <row r="27" spans="2:7" x14ac:dyDescent="0.25">
      <c r="B27" s="6"/>
      <c r="C27" s="6"/>
      <c r="D27" s="6"/>
      <c r="E27" s="6"/>
      <c r="F27" s="6"/>
      <c r="G27" s="6"/>
    </row>
    <row r="28" spans="2:7" x14ac:dyDescent="0.25">
      <c r="B28" s="10" t="s">
        <v>12</v>
      </c>
      <c r="C28" s="6"/>
      <c r="D28" s="6"/>
      <c r="E28" s="6"/>
      <c r="F28" s="6"/>
      <c r="G28" s="6"/>
    </row>
    <row r="29" spans="2:7" x14ac:dyDescent="0.25">
      <c r="B29" s="11" t="s">
        <v>7</v>
      </c>
      <c r="C29" s="12">
        <v>861.96184238900003</v>
      </c>
      <c r="D29" s="12">
        <v>888.01969321699994</v>
      </c>
      <c r="E29" s="12">
        <v>919.78086674899998</v>
      </c>
      <c r="F29" s="13">
        <f>+(D29-C29)/C29</f>
        <v>3.0230863533098378E-2</v>
      </c>
      <c r="G29" s="13">
        <f>+(E29-D29)/D29</f>
        <v>3.576629412005479E-2</v>
      </c>
    </row>
    <row r="30" spans="2:7" x14ac:dyDescent="0.25">
      <c r="B30" s="11" t="s">
        <v>8</v>
      </c>
      <c r="C30" s="12">
        <v>981.99583590700001</v>
      </c>
      <c r="D30" s="12">
        <v>1015.476158986</v>
      </c>
      <c r="E30" s="12">
        <v>1158.8530635</v>
      </c>
      <c r="F30" s="13">
        <f>+(D30-C30)/C30</f>
        <v>3.4094159928974195E-2</v>
      </c>
      <c r="G30" s="13">
        <f>+(E30-D30)/D30</f>
        <v>0.14119179780367122</v>
      </c>
    </row>
    <row r="31" spans="2:7" x14ac:dyDescent="0.25">
      <c r="B31" s="14"/>
      <c r="C31" s="6"/>
      <c r="D31" s="6"/>
      <c r="E31" s="6"/>
      <c r="F31" s="6"/>
      <c r="G31" s="6"/>
    </row>
    <row r="32" spans="2:7" x14ac:dyDescent="0.25">
      <c r="B32" s="11" t="s">
        <v>9</v>
      </c>
      <c r="C32" s="12">
        <f>+C29-C30</f>
        <v>-120.03399351799999</v>
      </c>
      <c r="D32" s="12">
        <f>+D29-D30</f>
        <v>-127.45646576900003</v>
      </c>
      <c r="E32" s="12">
        <f>+E29-E30</f>
        <v>-239.07219675099998</v>
      </c>
      <c r="F32" s="6"/>
      <c r="G32" s="6"/>
    </row>
    <row r="33" spans="2:7" x14ac:dyDescent="0.25">
      <c r="B33" s="11" t="s">
        <v>10</v>
      </c>
      <c r="C33" s="13">
        <f>+C29/C30</f>
        <v>0.87776527238821422</v>
      </c>
      <c r="D33" s="13">
        <f>+D29/D30</f>
        <v>0.87448600871509263</v>
      </c>
      <c r="E33" s="13">
        <f>+E29/E30</f>
        <v>0.79369930124795329</v>
      </c>
      <c r="F33" s="6"/>
      <c r="G33" s="6"/>
    </row>
    <row r="34" spans="2:7" x14ac:dyDescent="0.25">
      <c r="B34" s="10"/>
      <c r="C34" s="6"/>
      <c r="D34" s="6"/>
      <c r="E34" s="6"/>
      <c r="F34" s="6"/>
      <c r="G34" s="6"/>
    </row>
    <row r="35" spans="2:7" x14ac:dyDescent="0.25">
      <c r="B35" s="10" t="s">
        <v>13</v>
      </c>
      <c r="C35" s="6"/>
      <c r="D35" s="6"/>
      <c r="E35" s="6"/>
      <c r="F35" s="6"/>
      <c r="G35" s="6"/>
    </row>
    <row r="36" spans="2:7" x14ac:dyDescent="0.25">
      <c r="B36" s="11" t="s">
        <v>7</v>
      </c>
      <c r="C36" s="12">
        <v>1560.1579696599999</v>
      </c>
      <c r="D36" s="12">
        <v>1501.1734718309999</v>
      </c>
      <c r="E36" s="12">
        <v>1515.8981260359999</v>
      </c>
      <c r="F36" s="13">
        <f>+(D36-C36)/C36</f>
        <v>-3.7806747121802237E-2</v>
      </c>
      <c r="G36" s="13">
        <f>+(E36-D36)/D36</f>
        <v>9.8087625989287802E-3</v>
      </c>
    </row>
    <row r="37" spans="2:7" x14ac:dyDescent="0.25">
      <c r="B37" s="11" t="s">
        <v>8</v>
      </c>
      <c r="C37" s="12">
        <v>1280.187087174</v>
      </c>
      <c r="D37" s="12">
        <v>1273.806039138</v>
      </c>
      <c r="E37" s="12">
        <v>1509.6717500079999</v>
      </c>
      <c r="F37" s="13">
        <f>+(D37-C37)/C37</f>
        <v>-4.9844652394410082E-3</v>
      </c>
      <c r="G37" s="13">
        <f>+(E37-D37)/D37</f>
        <v>0.18516611134110583</v>
      </c>
    </row>
    <row r="38" spans="2:7" x14ac:dyDescent="0.25">
      <c r="B38" s="14"/>
      <c r="C38" s="6"/>
      <c r="D38" s="6"/>
      <c r="E38" s="6"/>
      <c r="F38" s="6"/>
      <c r="G38" s="6"/>
    </row>
    <row r="39" spans="2:7" x14ac:dyDescent="0.25">
      <c r="B39" s="11" t="s">
        <v>9</v>
      </c>
      <c r="C39" s="12">
        <f>+C36-C37</f>
        <v>279.97088248599994</v>
      </c>
      <c r="D39" s="12">
        <f>+D36-D37</f>
        <v>227.36743269299996</v>
      </c>
      <c r="E39" s="12">
        <f>+E36-E37</f>
        <v>6.2263760280000042</v>
      </c>
      <c r="F39" s="6"/>
      <c r="G39" s="6"/>
    </row>
    <row r="40" spans="2:7" x14ac:dyDescent="0.25">
      <c r="B40" s="11" t="s">
        <v>10</v>
      </c>
      <c r="C40" s="13">
        <f>+C36/C37</f>
        <v>1.2186952870334233</v>
      </c>
      <c r="D40" s="13">
        <f>+D36/D37</f>
        <v>1.1784945476054285</v>
      </c>
      <c r="E40" s="13">
        <f>+E36/E37</f>
        <v>1.0041243243956621</v>
      </c>
      <c r="F40" s="6"/>
      <c r="G40" s="6"/>
    </row>
    <row r="41" spans="2:7" x14ac:dyDescent="0.25">
      <c r="B41" s="6"/>
      <c r="C41" s="6"/>
      <c r="D41" s="6"/>
      <c r="E41" s="6"/>
      <c r="F41" s="6"/>
      <c r="G41" s="6"/>
    </row>
    <row r="42" spans="2:7" x14ac:dyDescent="0.25">
      <c r="B42" s="10" t="s">
        <v>14</v>
      </c>
      <c r="F42" s="6"/>
      <c r="G42" s="6"/>
    </row>
    <row r="43" spans="2:7" x14ac:dyDescent="0.25">
      <c r="B43" s="11" t="s">
        <v>7</v>
      </c>
      <c r="C43" s="12">
        <v>379.719704283</v>
      </c>
      <c r="D43" s="12">
        <v>300.149858575</v>
      </c>
      <c r="E43" s="12">
        <v>141.695848418</v>
      </c>
      <c r="F43" s="13">
        <f>+(D43-C43)/C43</f>
        <v>-0.20954889833343404</v>
      </c>
      <c r="G43" s="13">
        <f>+(E43-D43)/D43</f>
        <v>-0.52791632456293924</v>
      </c>
    </row>
    <row r="44" spans="2:7" x14ac:dyDescent="0.25">
      <c r="B44" s="11" t="s">
        <v>8</v>
      </c>
      <c r="C44" s="12">
        <v>1019.338068076</v>
      </c>
      <c r="D44" s="12">
        <v>983.77301386399995</v>
      </c>
      <c r="E44" s="12">
        <v>1220.1272525500001</v>
      </c>
      <c r="F44" s="13">
        <f>+(D44-C44)/C44</f>
        <v>-3.4890342395559777E-2</v>
      </c>
      <c r="G44" s="13">
        <f>+(E44-D44)/D44</f>
        <v>0.24025281783006353</v>
      </c>
    </row>
    <row r="45" spans="2:7" x14ac:dyDescent="0.25">
      <c r="B45" s="14"/>
      <c r="C45" s="6"/>
      <c r="D45" s="6"/>
      <c r="E45" s="6"/>
      <c r="F45" s="6"/>
      <c r="G45" s="6"/>
    </row>
    <row r="46" spans="2:7" x14ac:dyDescent="0.25">
      <c r="B46" s="11" t="s">
        <v>9</v>
      </c>
      <c r="C46" s="12">
        <f>+C43-C44</f>
        <v>-639.61836379300007</v>
      </c>
      <c r="D46" s="12">
        <f>+D43-D44</f>
        <v>-683.6231552889999</v>
      </c>
      <c r="E46" s="12">
        <f>+E43-E44</f>
        <v>-1078.4314041320001</v>
      </c>
      <c r="F46" s="6"/>
      <c r="G46" s="6"/>
    </row>
    <row r="47" spans="2:7" x14ac:dyDescent="0.25">
      <c r="B47" s="11" t="s">
        <v>10</v>
      </c>
      <c r="C47" s="13">
        <f>+C43/C44</f>
        <v>0.37251596518878249</v>
      </c>
      <c r="D47" s="13">
        <f>+D43/D44</f>
        <v>0.30510072379002429</v>
      </c>
      <c r="E47" s="13">
        <f>+E43/E44</f>
        <v>0.116132024853853</v>
      </c>
      <c r="F47" s="6"/>
      <c r="G47" s="6"/>
    </row>
    <row r="48" spans="2:7" ht="15.75" thickBot="1" x14ac:dyDescent="0.3">
      <c r="C48" s="6"/>
      <c r="D48" s="6"/>
      <c r="E48" s="6"/>
      <c r="F48" s="6"/>
      <c r="G48" s="6"/>
    </row>
    <row r="49" spans="2:7" x14ac:dyDescent="0.25">
      <c r="B49" s="15" t="s">
        <v>15</v>
      </c>
      <c r="C49" s="16">
        <f t="shared" ref="C49" si="0">SUM(C15+C22+C29+C36+C43)</f>
        <v>5044.7604648940005</v>
      </c>
      <c r="D49" s="16">
        <f t="shared" ref="D49:E50" si="1">SUM(D15+D22+D29+D36+D43)</f>
        <v>5148.5361845139996</v>
      </c>
      <c r="E49" s="16">
        <f t="shared" si="1"/>
        <v>5025.7745366970003</v>
      </c>
      <c r="F49" s="17">
        <f>+(D49-C49)/C49</f>
        <v>2.0570990504338964E-2</v>
      </c>
      <c r="G49" s="17">
        <f>+(E49-D49)/D49</f>
        <v>-2.3843990489228261E-2</v>
      </c>
    </row>
    <row r="50" spans="2:7" x14ac:dyDescent="0.25">
      <c r="B50" s="10" t="s">
        <v>16</v>
      </c>
      <c r="C50" s="18">
        <f t="shared" ref="C50" si="2">SUM(C16+C23+C30+C37+C44)</f>
        <v>6140.147059889</v>
      </c>
      <c r="D50" s="18">
        <f t="shared" si="1"/>
        <v>5726.1231061919998</v>
      </c>
      <c r="E50" s="18">
        <f t="shared" si="1"/>
        <v>6791.2530309189997</v>
      </c>
      <c r="F50" s="19">
        <f>+(D50-C50)/C50</f>
        <v>-6.7428996351185905E-2</v>
      </c>
      <c r="G50" s="19">
        <f>+(E50-D50)/D50</f>
        <v>0.18601240402519659</v>
      </c>
    </row>
    <row r="51" spans="2:7" x14ac:dyDescent="0.25">
      <c r="B51" s="6"/>
      <c r="C51" s="10"/>
      <c r="D51" s="10"/>
      <c r="E51" s="10"/>
      <c r="F51" s="10"/>
    </row>
    <row r="52" spans="2:7" x14ac:dyDescent="0.25">
      <c r="B52" s="10" t="s">
        <v>17</v>
      </c>
      <c r="C52" s="18">
        <f>+C49-C50</f>
        <v>-1095.3865949949995</v>
      </c>
      <c r="D52" s="18">
        <f>+D49-D50</f>
        <v>-577.58692167800018</v>
      </c>
      <c r="E52" s="18">
        <f>+E49-E50</f>
        <v>-1765.4784942219994</v>
      </c>
      <c r="F52" s="19">
        <f>+(D52-C52)/C52</f>
        <v>-0.47270952162725993</v>
      </c>
      <c r="G52" s="19">
        <f>+(E52-D52)/D52</f>
        <v>2.0566455505830148</v>
      </c>
    </row>
    <row r="53" spans="2:7" ht="15.75" thickBot="1" x14ac:dyDescent="0.3">
      <c r="B53" s="20" t="s">
        <v>18</v>
      </c>
      <c r="C53" s="21">
        <f>+C49/C50</f>
        <v>0.82160254724993487</v>
      </c>
      <c r="D53" s="21">
        <f>+D49/D50</f>
        <v>0.89913124273325162</v>
      </c>
      <c r="E53" s="21">
        <f>+E49/E50</f>
        <v>0.74003641357726102</v>
      </c>
      <c r="F53" s="21"/>
      <c r="G53" s="21"/>
    </row>
    <row r="54" spans="2:7" x14ac:dyDescent="0.25">
      <c r="B54" s="1"/>
      <c r="F54" s="1"/>
    </row>
  </sheetData>
  <mergeCells count="1">
    <mergeCell ref="F11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dimension ref="B6:M71"/>
  <sheetViews>
    <sheetView topLeftCell="A4" workbookViewId="0">
      <selection activeCell="L39" sqref="L39"/>
    </sheetView>
  </sheetViews>
  <sheetFormatPr baseColWidth="10" defaultRowHeight="15" x14ac:dyDescent="0.25"/>
  <cols>
    <col min="1" max="1" width="6.140625" customWidth="1"/>
    <col min="2" max="2" width="29.5703125" customWidth="1"/>
    <col min="3" max="12" width="10.7109375" customWidth="1"/>
  </cols>
  <sheetData>
    <row r="6" spans="2:12" x14ac:dyDescent="0.25">
      <c r="B6" s="22"/>
      <c r="C6" s="22"/>
      <c r="D6" s="22" t="s">
        <v>19</v>
      </c>
      <c r="E6" s="22"/>
      <c r="H6" s="22"/>
      <c r="I6" s="22"/>
      <c r="J6" s="22"/>
      <c r="K6" s="22"/>
    </row>
    <row r="7" spans="2:12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2:12" ht="15.75" x14ac:dyDescent="0.25">
      <c r="B8" s="153" t="s">
        <v>20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2:12" x14ac:dyDescent="0.25">
      <c r="C9" s="23"/>
      <c r="D9" s="23"/>
      <c r="E9" s="23"/>
      <c r="H9" s="23"/>
      <c r="I9" s="23"/>
      <c r="J9" s="23"/>
      <c r="K9" s="23"/>
    </row>
    <row r="10" spans="2:12" ht="16.5" thickBot="1" x14ac:dyDescent="0.3">
      <c r="B10" s="154" t="s">
        <v>21</v>
      </c>
      <c r="C10" s="154"/>
      <c r="D10" s="154"/>
      <c r="E10" s="154"/>
      <c r="F10" s="154"/>
      <c r="G10" s="154"/>
      <c r="H10" s="154"/>
      <c r="I10" s="154"/>
      <c r="J10" s="154"/>
      <c r="K10" s="154"/>
    </row>
    <row r="11" spans="2:12" ht="15.75" thickBot="1" x14ac:dyDescent="0.3">
      <c r="B11" s="24" t="s">
        <v>22</v>
      </c>
      <c r="C11" s="155" t="s">
        <v>23</v>
      </c>
      <c r="D11" s="156"/>
      <c r="E11" s="156"/>
      <c r="F11" s="156"/>
      <c r="G11" s="156"/>
      <c r="H11" s="155" t="s">
        <v>24</v>
      </c>
      <c r="I11" s="156"/>
      <c r="J11" s="156"/>
      <c r="K11" s="156"/>
      <c r="L11" s="157"/>
    </row>
    <row r="12" spans="2:12" ht="15.75" thickBot="1" x14ac:dyDescent="0.3">
      <c r="B12" s="25"/>
      <c r="C12" s="26" t="s">
        <v>25</v>
      </c>
      <c r="D12" s="27"/>
      <c r="E12" s="28"/>
      <c r="F12" s="29" t="s">
        <v>26</v>
      </c>
      <c r="G12" s="29"/>
      <c r="H12" s="26" t="s">
        <v>25</v>
      </c>
      <c r="I12" s="27"/>
      <c r="J12" s="28"/>
      <c r="K12" s="30" t="s">
        <v>26</v>
      </c>
      <c r="L12" s="29"/>
    </row>
    <row r="13" spans="2:12" ht="15.75" thickBot="1" x14ac:dyDescent="0.3">
      <c r="B13" s="31"/>
      <c r="C13" s="32">
        <v>44927</v>
      </c>
      <c r="D13" s="32">
        <v>45292</v>
      </c>
      <c r="E13" s="32">
        <v>45658</v>
      </c>
      <c r="F13" s="33" t="s">
        <v>4</v>
      </c>
      <c r="G13" s="33" t="s">
        <v>5</v>
      </c>
      <c r="H13" s="32">
        <v>44927</v>
      </c>
      <c r="I13" s="32">
        <v>45292</v>
      </c>
      <c r="J13" s="32">
        <v>45658</v>
      </c>
      <c r="K13" s="33" t="s">
        <v>4</v>
      </c>
      <c r="L13" s="33" t="s">
        <v>5</v>
      </c>
    </row>
    <row r="14" spans="2:12" x14ac:dyDescent="0.25">
      <c r="B14" s="25"/>
      <c r="C14" s="34"/>
      <c r="D14" s="34"/>
      <c r="E14" s="34"/>
      <c r="F14" s="35"/>
      <c r="G14" s="36"/>
      <c r="H14" s="34"/>
      <c r="I14" s="34"/>
      <c r="J14" s="34"/>
      <c r="K14" s="35"/>
      <c r="L14" s="37"/>
    </row>
    <row r="15" spans="2:12" x14ac:dyDescent="0.25">
      <c r="B15" s="38" t="s">
        <v>27</v>
      </c>
      <c r="C15" s="39">
        <f>SUM(C16:C17)</f>
        <v>620.23983158600004</v>
      </c>
      <c r="D15" s="39">
        <f>SUM(D16:D17)</f>
        <v>1027.420721985</v>
      </c>
      <c r="E15" s="39">
        <f>SUM(E16:E17)</f>
        <v>927.67452663500001</v>
      </c>
      <c r="F15" s="40">
        <f t="shared" ref="F15:G17" si="0">(D15-C15)/C15</f>
        <v>0.65648942499840379</v>
      </c>
      <c r="G15" s="41">
        <f t="shared" si="0"/>
        <v>-9.7084079788937974E-2</v>
      </c>
      <c r="H15" s="39">
        <f>SUM(H16:H17)</f>
        <v>894.04540288999999</v>
      </c>
      <c r="I15" s="39">
        <f>SUM(I16:I17)</f>
        <v>654.32868767699995</v>
      </c>
      <c r="J15" s="39">
        <f>SUM(J16:J17)</f>
        <v>930.26484008700004</v>
      </c>
      <c r="K15" s="40">
        <f t="shared" ref="K15:L17" si="1">(I15-H15)/H15</f>
        <v>-0.26812588537239412</v>
      </c>
      <c r="L15" s="41">
        <f t="shared" si="1"/>
        <v>0.42170877971074383</v>
      </c>
    </row>
    <row r="16" spans="2:12" x14ac:dyDescent="0.25">
      <c r="B16" s="42" t="s">
        <v>28</v>
      </c>
      <c r="C16" s="43">
        <v>529.09071914100002</v>
      </c>
      <c r="D16" s="43">
        <v>946.68947320999996</v>
      </c>
      <c r="E16" s="43">
        <v>827.16314678399999</v>
      </c>
      <c r="F16" s="44">
        <f t="shared" si="0"/>
        <v>0.78927627902259989</v>
      </c>
      <c r="G16" s="45">
        <f t="shared" si="0"/>
        <v>-0.12625716225692726</v>
      </c>
      <c r="H16" s="43">
        <v>851.42407226399996</v>
      </c>
      <c r="I16" s="43">
        <v>603.90582216799999</v>
      </c>
      <c r="J16" s="43">
        <v>886.23542012300004</v>
      </c>
      <c r="K16" s="44">
        <f t="shared" si="1"/>
        <v>-0.29071089032969261</v>
      </c>
      <c r="L16" s="45">
        <f t="shared" si="1"/>
        <v>0.46750600439890949</v>
      </c>
    </row>
    <row r="17" spans="2:13" x14ac:dyDescent="0.25">
      <c r="B17" s="42" t="s">
        <v>29</v>
      </c>
      <c r="C17" s="43">
        <v>91.149112445</v>
      </c>
      <c r="D17" s="43">
        <v>80.731248774999997</v>
      </c>
      <c r="E17" s="43">
        <v>100.511379851</v>
      </c>
      <c r="F17" s="44">
        <f t="shared" si="0"/>
        <v>-0.11429473519323859</v>
      </c>
      <c r="G17" s="45">
        <f t="shared" si="0"/>
        <v>0.24501207867015315</v>
      </c>
      <c r="H17" s="43">
        <v>42.621330626000002</v>
      </c>
      <c r="I17" s="43">
        <v>50.422865508999998</v>
      </c>
      <c r="J17" s="43">
        <v>44.029419963999999</v>
      </c>
      <c r="K17" s="44">
        <f t="shared" si="1"/>
        <v>0.18304296858908664</v>
      </c>
      <c r="L17" s="45">
        <f t="shared" si="1"/>
        <v>-0.12679655312050503</v>
      </c>
    </row>
    <row r="18" spans="2:13" x14ac:dyDescent="0.25">
      <c r="B18" s="42"/>
      <c r="C18" s="43"/>
      <c r="D18" s="43"/>
      <c r="E18" s="43"/>
      <c r="F18" s="44"/>
      <c r="G18" s="45"/>
      <c r="H18" s="43"/>
      <c r="I18" s="43"/>
      <c r="J18" s="43"/>
      <c r="K18" s="44"/>
      <c r="L18" s="45"/>
    </row>
    <row r="19" spans="2:13" x14ac:dyDescent="0.25">
      <c r="B19" s="38" t="s">
        <v>30</v>
      </c>
      <c r="C19" s="39">
        <f>SUM(C20:C21)</f>
        <v>379.719704283</v>
      </c>
      <c r="D19" s="39">
        <f>SUM(D20:D21)</f>
        <v>300.149858575</v>
      </c>
      <c r="E19" s="39">
        <f>SUM(E20:E21)</f>
        <v>141.695848418</v>
      </c>
      <c r="F19" s="40">
        <f>(D19-C19)/C19</f>
        <v>-0.20954889833343404</v>
      </c>
      <c r="G19" s="41">
        <f>(E19-D19)/D19</f>
        <v>-0.52791632456293924</v>
      </c>
      <c r="H19" s="39">
        <f>SUM(H20:H21)</f>
        <v>1019.338068076</v>
      </c>
      <c r="I19" s="39">
        <f>SUM(I20:I21)</f>
        <v>983.77301386399995</v>
      </c>
      <c r="J19" s="39">
        <f>SUM(J20:J21)</f>
        <v>1220.1272525500001</v>
      </c>
      <c r="K19" s="40">
        <f>(I19-H19)/H19</f>
        <v>-3.4890342395559777E-2</v>
      </c>
      <c r="L19" s="41">
        <f>(J19-I19)/I19</f>
        <v>0.24025281783006353</v>
      </c>
    </row>
    <row r="20" spans="2:13" x14ac:dyDescent="0.25">
      <c r="B20" s="42" t="s">
        <v>28</v>
      </c>
      <c r="C20" s="43">
        <v>379.719704283</v>
      </c>
      <c r="D20" s="43">
        <v>300.149858575</v>
      </c>
      <c r="E20" s="43">
        <v>141.695848418</v>
      </c>
      <c r="F20" s="44">
        <f>(D20-C20)/C20</f>
        <v>-0.20954889833343404</v>
      </c>
      <c r="G20" s="45">
        <f>(E20-D20)/D20</f>
        <v>-0.52791632456293924</v>
      </c>
      <c r="H20" s="43">
        <v>1019.338068076</v>
      </c>
      <c r="I20" s="43">
        <v>983.77301386399995</v>
      </c>
      <c r="J20" s="43">
        <v>1220.1272525500001</v>
      </c>
      <c r="K20" s="44">
        <f>(I20-H20)/H20</f>
        <v>-3.4890342395559777E-2</v>
      </c>
      <c r="L20" s="45">
        <f>(J20-I20)/I20</f>
        <v>0.24025281783006353</v>
      </c>
    </row>
    <row r="21" spans="2:13" x14ac:dyDescent="0.25">
      <c r="B21" s="42" t="s">
        <v>29</v>
      </c>
      <c r="C21" s="43">
        <v>0</v>
      </c>
      <c r="D21" s="43">
        <v>0</v>
      </c>
      <c r="E21" s="43">
        <v>0</v>
      </c>
      <c r="F21" s="44"/>
      <c r="G21" s="45"/>
      <c r="H21" s="43">
        <v>0</v>
      </c>
      <c r="I21" s="43">
        <v>0</v>
      </c>
      <c r="J21" s="43">
        <v>0</v>
      </c>
      <c r="K21" s="44"/>
      <c r="L21" s="45"/>
    </row>
    <row r="22" spans="2:13" x14ac:dyDescent="0.25">
      <c r="B22" s="42"/>
      <c r="C22" s="43"/>
      <c r="D22" s="43"/>
      <c r="E22" s="43"/>
      <c r="F22" s="44"/>
      <c r="G22" s="45"/>
      <c r="H22" s="43"/>
      <c r="I22" s="43"/>
      <c r="J22" s="43"/>
      <c r="K22" s="44"/>
      <c r="L22" s="45"/>
    </row>
    <row r="23" spans="2:13" x14ac:dyDescent="0.25">
      <c r="B23" s="38" t="s">
        <v>31</v>
      </c>
      <c r="C23" s="39">
        <f>SUM(C24:C25)</f>
        <v>226.64240394800001</v>
      </c>
      <c r="D23" s="39">
        <f>SUM(D24:D25)</f>
        <v>186.28182314399999</v>
      </c>
      <c r="E23" s="39">
        <f>SUM(E24:E25)</f>
        <v>224.43048217099999</v>
      </c>
      <c r="F23" s="40">
        <f>(D23-C23)/C23</f>
        <v>-0.17808044788150149</v>
      </c>
      <c r="G23" s="41">
        <f>(E23-D23)/D23</f>
        <v>0.2047900239708855</v>
      </c>
      <c r="H23" s="39">
        <f>SUM(H24:H25)</f>
        <v>135.45713694400001</v>
      </c>
      <c r="I23" s="39">
        <f>SUM(I24:I25)</f>
        <v>107.935491989</v>
      </c>
      <c r="J23" s="39">
        <f>SUM(J24:J25)</f>
        <v>122.92047073400001</v>
      </c>
      <c r="K23" s="40">
        <f>(I23-H23)/H23</f>
        <v>-0.20317604207431217</v>
      </c>
      <c r="L23" s="41">
        <f>(J23-I23)/I23</f>
        <v>0.13883272748251491</v>
      </c>
    </row>
    <row r="24" spans="2:13" x14ac:dyDescent="0.25">
      <c r="B24" s="42" t="s">
        <v>28</v>
      </c>
      <c r="C24" s="43">
        <v>226.64240394800001</v>
      </c>
      <c r="D24" s="43">
        <v>186.28182314399999</v>
      </c>
      <c r="E24" s="43">
        <v>224.43048217099999</v>
      </c>
      <c r="F24" s="44">
        <f>(D24-C24)/C24</f>
        <v>-0.17808044788150149</v>
      </c>
      <c r="G24" s="45">
        <f>(E24-D24)/D24</f>
        <v>0.2047900239708855</v>
      </c>
      <c r="H24" s="43">
        <v>135.45713694400001</v>
      </c>
      <c r="I24" s="43">
        <v>107.935491989</v>
      </c>
      <c r="J24" s="43">
        <v>122.92047073400001</v>
      </c>
      <c r="K24" s="44">
        <f>(I24-H24)/H24</f>
        <v>-0.20317604207431217</v>
      </c>
      <c r="L24" s="45">
        <f>(J24-I24)/I24</f>
        <v>0.13883272748251491</v>
      </c>
      <c r="M24" s="46"/>
    </row>
    <row r="25" spans="2:13" x14ac:dyDescent="0.25">
      <c r="B25" s="42" t="s">
        <v>29</v>
      </c>
      <c r="C25" s="43">
        <v>0</v>
      </c>
      <c r="D25" s="43">
        <v>0</v>
      </c>
      <c r="E25" s="43">
        <v>0</v>
      </c>
      <c r="F25" s="44"/>
      <c r="G25" s="45"/>
      <c r="H25" s="43">
        <v>0</v>
      </c>
      <c r="I25" s="43">
        <v>0</v>
      </c>
      <c r="J25" s="43">
        <v>0</v>
      </c>
      <c r="K25" s="44"/>
      <c r="L25" s="45"/>
      <c r="M25" s="46"/>
    </row>
    <row r="26" spans="2:13" x14ac:dyDescent="0.25">
      <c r="B26" s="42"/>
      <c r="C26" s="43"/>
      <c r="D26" s="43"/>
      <c r="E26" s="43"/>
      <c r="F26" s="44"/>
      <c r="G26" s="45"/>
      <c r="H26" s="43"/>
      <c r="I26" s="43"/>
      <c r="J26" s="43"/>
      <c r="K26" s="44"/>
      <c r="L26" s="45"/>
    </row>
    <row r="27" spans="2:13" x14ac:dyDescent="0.25">
      <c r="B27" s="38" t="s">
        <v>32</v>
      </c>
      <c r="C27" s="39">
        <f>SUM(C28:C29)</f>
        <v>1052.2797893649999</v>
      </c>
      <c r="D27" s="39">
        <f>SUM(D28:D29)</f>
        <v>986.83776595400002</v>
      </c>
      <c r="E27" s="39">
        <f>SUM(E28:E29)</f>
        <v>1011.773541458</v>
      </c>
      <c r="F27" s="40">
        <f t="shared" ref="F27:G29" si="2">(D27-C27)/C27</f>
        <v>-6.2190706380943629E-2</v>
      </c>
      <c r="G27" s="41">
        <f t="shared" si="2"/>
        <v>2.5268363619924815E-2</v>
      </c>
      <c r="H27" s="39">
        <f>SUM(H28:H29)</f>
        <v>624.82365730800007</v>
      </c>
      <c r="I27" s="39">
        <f>SUM(I28:I29)</f>
        <v>605.543653199</v>
      </c>
      <c r="J27" s="39">
        <f>SUM(J28:J29)</f>
        <v>605.43972714200004</v>
      </c>
      <c r="K27" s="40">
        <f t="shared" ref="K27:L29" si="3">(I27-H27)/H27</f>
        <v>-3.0856712743666477E-2</v>
      </c>
      <c r="L27" s="148">
        <f t="shared" si="3"/>
        <v>-1.7162438488280824E-4</v>
      </c>
      <c r="M27" s="46"/>
    </row>
    <row r="28" spans="2:13" x14ac:dyDescent="0.25">
      <c r="B28" s="42" t="s">
        <v>28</v>
      </c>
      <c r="C28" s="47">
        <f t="shared" ref="C28:E29" si="4">C32+C36</f>
        <v>32.326996608999998</v>
      </c>
      <c r="D28" s="47">
        <f t="shared" si="4"/>
        <v>41.542380917999999</v>
      </c>
      <c r="E28" s="47">
        <f t="shared" si="4"/>
        <v>42.789559988000001</v>
      </c>
      <c r="F28" s="44">
        <f t="shared" si="2"/>
        <v>0.28506775375583115</v>
      </c>
      <c r="G28" s="45">
        <f t="shared" si="2"/>
        <v>3.0021848590281647E-2</v>
      </c>
      <c r="H28" s="47">
        <f t="shared" ref="H28:J29" si="5">H32+H36</f>
        <v>107.766809821</v>
      </c>
      <c r="I28" s="47">
        <f t="shared" si="5"/>
        <v>108.53715994700001</v>
      </c>
      <c r="J28" s="47">
        <f t="shared" si="5"/>
        <v>147.327113244</v>
      </c>
      <c r="K28" s="44">
        <f t="shared" si="3"/>
        <v>7.148305932777984E-3</v>
      </c>
      <c r="L28" s="45">
        <f t="shared" si="3"/>
        <v>0.35738868896091991</v>
      </c>
      <c r="M28" s="48"/>
    </row>
    <row r="29" spans="2:13" x14ac:dyDescent="0.25">
      <c r="B29" s="42" t="s">
        <v>29</v>
      </c>
      <c r="C29" s="47">
        <f t="shared" si="4"/>
        <v>1019.952792756</v>
      </c>
      <c r="D29" s="47">
        <f t="shared" si="4"/>
        <v>945.29538503599997</v>
      </c>
      <c r="E29" s="47">
        <f t="shared" si="4"/>
        <v>968.98398147</v>
      </c>
      <c r="F29" s="44">
        <f t="shared" si="2"/>
        <v>-7.3196924652041306E-2</v>
      </c>
      <c r="G29" s="45">
        <f t="shared" si="2"/>
        <v>2.5059464807498127E-2</v>
      </c>
      <c r="H29" s="47">
        <f t="shared" si="5"/>
        <v>517.05684748700003</v>
      </c>
      <c r="I29" s="47">
        <f t="shared" si="5"/>
        <v>497.00649325200004</v>
      </c>
      <c r="J29" s="47">
        <f t="shared" si="5"/>
        <v>458.11261389800001</v>
      </c>
      <c r="K29" s="44">
        <f t="shared" si="3"/>
        <v>-3.8777852633513563E-2</v>
      </c>
      <c r="L29" s="45">
        <f t="shared" si="3"/>
        <v>-7.8256280113184459E-2</v>
      </c>
      <c r="M29" s="48"/>
    </row>
    <row r="30" spans="2:13" x14ac:dyDescent="0.25">
      <c r="B30" s="42"/>
      <c r="C30" s="43"/>
      <c r="D30" s="43"/>
      <c r="E30" s="43"/>
      <c r="F30" s="44"/>
      <c r="G30" s="45"/>
      <c r="H30" s="43"/>
      <c r="I30" s="43"/>
      <c r="J30" s="43"/>
      <c r="K30" s="44"/>
      <c r="L30" s="45"/>
    </row>
    <row r="31" spans="2:13" x14ac:dyDescent="0.25">
      <c r="B31" s="38" t="s">
        <v>33</v>
      </c>
      <c r="C31" s="39">
        <f>SUM(C32:C33)</f>
        <v>854.48624004299995</v>
      </c>
      <c r="D31" s="39">
        <f>SUM(D32:D33)</f>
        <v>811.14369762899992</v>
      </c>
      <c r="E31" s="39">
        <f>SUM(E32:E33)</f>
        <v>834.65222972699996</v>
      </c>
      <c r="F31" s="40">
        <f t="shared" ref="F31:G33" si="6">(D31-C31)/C31</f>
        <v>-5.0723511254925448E-2</v>
      </c>
      <c r="G31" s="41">
        <f t="shared" si="6"/>
        <v>2.8981957409909328E-2</v>
      </c>
      <c r="H31" s="39">
        <f>SUM(H32:H33)</f>
        <v>527.40502911499993</v>
      </c>
      <c r="I31" s="39">
        <f>SUM(I32:I33)</f>
        <v>513.73333285000001</v>
      </c>
      <c r="J31" s="39">
        <f>SUM(J32:J33)</f>
        <v>512.35291113800008</v>
      </c>
      <c r="K31" s="40">
        <f t="shared" ref="K31:L33" si="7">(I31-H31)/H31</f>
        <v>-2.5922574701157861E-2</v>
      </c>
      <c r="L31" s="41">
        <f t="shared" si="7"/>
        <v>-2.6870394107812064E-3</v>
      </c>
    </row>
    <row r="32" spans="2:13" x14ac:dyDescent="0.25">
      <c r="B32" s="42" t="s">
        <v>28</v>
      </c>
      <c r="C32" s="43">
        <v>26.212928587</v>
      </c>
      <c r="D32" s="43">
        <v>37.282480280999998</v>
      </c>
      <c r="E32" s="43">
        <v>38.833091635999999</v>
      </c>
      <c r="F32" s="44">
        <f t="shared" si="6"/>
        <v>0.4222935891066294</v>
      </c>
      <c r="G32" s="45">
        <f t="shared" si="6"/>
        <v>4.1590885137280625E-2</v>
      </c>
      <c r="H32" s="43">
        <v>88.989292786999997</v>
      </c>
      <c r="I32" s="43">
        <v>92.736261927000001</v>
      </c>
      <c r="J32" s="43">
        <v>128.40198534500001</v>
      </c>
      <c r="K32" s="44">
        <f t="shared" si="7"/>
        <v>4.2105842429476868E-2</v>
      </c>
      <c r="L32" s="45">
        <f t="shared" si="7"/>
        <v>0.38459306723054359</v>
      </c>
    </row>
    <row r="33" spans="2:12" x14ac:dyDescent="0.25">
      <c r="B33" s="42" t="s">
        <v>29</v>
      </c>
      <c r="C33" s="43">
        <v>828.27331145599999</v>
      </c>
      <c r="D33" s="43">
        <v>773.86121734799997</v>
      </c>
      <c r="E33" s="43">
        <v>795.81913809100001</v>
      </c>
      <c r="F33" s="44">
        <f t="shared" si="6"/>
        <v>-6.5693405009453254E-2</v>
      </c>
      <c r="G33" s="45">
        <f t="shared" si="6"/>
        <v>2.8374494354749039E-2</v>
      </c>
      <c r="H33" s="43">
        <v>438.41573632799998</v>
      </c>
      <c r="I33" s="43">
        <v>420.99707092300002</v>
      </c>
      <c r="J33" s="43">
        <v>383.95092579300001</v>
      </c>
      <c r="K33" s="44">
        <f t="shared" si="7"/>
        <v>-3.9730931081288133E-2</v>
      </c>
      <c r="L33" s="45">
        <f t="shared" si="7"/>
        <v>-8.7996206360247381E-2</v>
      </c>
    </row>
    <row r="34" spans="2:12" x14ac:dyDescent="0.25">
      <c r="B34" s="42"/>
      <c r="C34" s="43"/>
      <c r="D34" s="43"/>
      <c r="E34" s="43"/>
      <c r="F34" s="44"/>
      <c r="G34" s="45"/>
      <c r="H34" s="43"/>
      <c r="I34" s="43"/>
      <c r="J34" s="43"/>
      <c r="K34" s="44"/>
      <c r="L34" s="45"/>
    </row>
    <row r="35" spans="2:12" x14ac:dyDescent="0.25">
      <c r="B35" s="38" t="s">
        <v>34</v>
      </c>
      <c r="C35" s="39">
        <f>SUM(C36:C37)</f>
        <v>197.79354932199999</v>
      </c>
      <c r="D35" s="39">
        <f>SUM(D36:D37)</f>
        <v>175.69406832499999</v>
      </c>
      <c r="E35" s="39">
        <f>SUM(E36:E37)</f>
        <v>177.12131173099999</v>
      </c>
      <c r="F35" s="40">
        <f t="shared" ref="F35:G37" si="8">(D35-C35)/C35</f>
        <v>-0.11173003908748778</v>
      </c>
      <c r="G35" s="41">
        <f t="shared" si="8"/>
        <v>8.1234581201675999E-3</v>
      </c>
      <c r="H35" s="39">
        <f>SUM(H36:H37)</f>
        <v>97.418628193000004</v>
      </c>
      <c r="I35" s="39">
        <f>SUM(I36:I37)</f>
        <v>91.810320349000008</v>
      </c>
      <c r="J35" s="39">
        <f>SUM(J36:J37)</f>
        <v>93.086816003999999</v>
      </c>
      <c r="K35" s="40">
        <f t="shared" ref="K35:L37" si="9">(I35-H35)/H35</f>
        <v>-5.7569152307186552E-2</v>
      </c>
      <c r="L35" s="41">
        <f t="shared" si="9"/>
        <v>1.3903618353008986E-2</v>
      </c>
    </row>
    <row r="36" spans="2:12" x14ac:dyDescent="0.25">
      <c r="B36" s="42" t="s">
        <v>28</v>
      </c>
      <c r="C36" s="43">
        <v>6.1140680219999997</v>
      </c>
      <c r="D36" s="43">
        <v>4.2599006370000003</v>
      </c>
      <c r="E36" s="43">
        <v>3.9564683519999999</v>
      </c>
      <c r="F36" s="44">
        <f t="shared" si="8"/>
        <v>-0.30326247243704602</v>
      </c>
      <c r="G36" s="45">
        <f t="shared" si="8"/>
        <v>-7.1229897327767272E-2</v>
      </c>
      <c r="H36" s="43">
        <v>18.777517033999999</v>
      </c>
      <c r="I36" s="43">
        <v>15.80089802</v>
      </c>
      <c r="J36" s="43">
        <v>18.925127899</v>
      </c>
      <c r="K36" s="44">
        <f t="shared" si="9"/>
        <v>-0.15852037351958229</v>
      </c>
      <c r="L36" s="45">
        <f t="shared" si="9"/>
        <v>0.19772483026252705</v>
      </c>
    </row>
    <row r="37" spans="2:12" x14ac:dyDescent="0.25">
      <c r="B37" s="42" t="s">
        <v>29</v>
      </c>
      <c r="C37" s="43">
        <v>191.67948129999999</v>
      </c>
      <c r="D37" s="43">
        <v>171.434167688</v>
      </c>
      <c r="E37" s="43">
        <v>173.16484337899999</v>
      </c>
      <c r="F37" s="44">
        <f t="shared" si="8"/>
        <v>-0.10562066150582801</v>
      </c>
      <c r="G37" s="45">
        <f t="shared" si="8"/>
        <v>1.0095278638676711E-2</v>
      </c>
      <c r="H37" s="43">
        <v>78.641111159000005</v>
      </c>
      <c r="I37" s="43">
        <v>76.009422329000003</v>
      </c>
      <c r="J37" s="43">
        <v>74.161688104999996</v>
      </c>
      <c r="K37" s="44">
        <f t="shared" si="9"/>
        <v>-3.3464542797203602E-2</v>
      </c>
      <c r="L37" s="45">
        <f t="shared" si="9"/>
        <v>-2.4309278604989975E-2</v>
      </c>
    </row>
    <row r="38" spans="2:12" x14ac:dyDescent="0.25">
      <c r="B38" s="42"/>
      <c r="C38" s="43"/>
      <c r="D38" s="43"/>
      <c r="E38" s="43"/>
      <c r="F38" s="44"/>
      <c r="G38" s="45"/>
      <c r="H38" s="43"/>
      <c r="I38" s="43"/>
      <c r="J38" s="43"/>
      <c r="K38" s="44"/>
      <c r="L38" s="45"/>
    </row>
    <row r="39" spans="2:12" x14ac:dyDescent="0.25">
      <c r="B39" s="38" t="s">
        <v>35</v>
      </c>
      <c r="C39" s="39">
        <f>SUM(C40:C41)</f>
        <v>2219.682482656</v>
      </c>
      <c r="D39" s="39">
        <f>SUM(D40:D41)</f>
        <v>2171.7805866469998</v>
      </c>
      <c r="E39" s="39">
        <f>SUM(E40:E41)</f>
        <v>2150.0659346469997</v>
      </c>
      <c r="F39" s="40">
        <f t="shared" ref="F39:G41" si="10">(D39-C39)/C39</f>
        <v>-2.1580517206083619E-2</v>
      </c>
      <c r="G39" s="41">
        <f t="shared" si="10"/>
        <v>-9.9985477969140729E-3</v>
      </c>
      <c r="H39" s="39">
        <f>SUM(H40:H41)</f>
        <v>2307.6730067970002</v>
      </c>
      <c r="I39" s="39">
        <f>SUM(I40:I41)</f>
        <v>2254.5847661759999</v>
      </c>
      <c r="J39" s="39">
        <f>SUM(J40:J41)</f>
        <v>2730.3599123979998</v>
      </c>
      <c r="K39" s="40">
        <f t="shared" ref="K39:L41" si="11">(I39-H39)/H39</f>
        <v>-2.3005096677317215E-2</v>
      </c>
      <c r="L39" s="41">
        <f t="shared" si="11"/>
        <v>0.21102561915601065</v>
      </c>
    </row>
    <row r="40" spans="2:12" x14ac:dyDescent="0.25">
      <c r="B40" s="42" t="s">
        <v>28</v>
      </c>
      <c r="C40" s="47">
        <f t="shared" ref="C40:E41" si="12">C44+C48</f>
        <v>154.87646794599999</v>
      </c>
      <c r="D40" s="47">
        <f t="shared" si="12"/>
        <v>121.72341593300001</v>
      </c>
      <c r="E40" s="47">
        <f t="shared" si="12"/>
        <v>175.77107481499999</v>
      </c>
      <c r="F40" s="44">
        <f t="shared" si="10"/>
        <v>-0.21406126090478308</v>
      </c>
      <c r="G40" s="45">
        <f t="shared" si="10"/>
        <v>0.44402022788901463</v>
      </c>
      <c r="H40" s="47">
        <f t="shared" ref="H40:J41" si="13">H44+H48</f>
        <v>1330.341475749</v>
      </c>
      <c r="I40" s="47">
        <f t="shared" si="13"/>
        <v>1248.8609596199999</v>
      </c>
      <c r="J40" s="47">
        <f t="shared" si="13"/>
        <v>1715.996644976</v>
      </c>
      <c r="K40" s="44">
        <f t="shared" si="11"/>
        <v>-6.1247820664333916E-2</v>
      </c>
      <c r="L40" s="45">
        <f t="shared" si="11"/>
        <v>0.37404939417606492</v>
      </c>
    </row>
    <row r="41" spans="2:12" x14ac:dyDescent="0.25">
      <c r="B41" s="42" t="s">
        <v>29</v>
      </c>
      <c r="C41" s="47">
        <f t="shared" si="12"/>
        <v>2064.80601471</v>
      </c>
      <c r="D41" s="47">
        <f t="shared" si="12"/>
        <v>2050.0571707139998</v>
      </c>
      <c r="E41" s="47">
        <f t="shared" si="12"/>
        <v>1974.2948598319999</v>
      </c>
      <c r="F41" s="44">
        <f t="shared" si="10"/>
        <v>-7.1429683422690408E-3</v>
      </c>
      <c r="G41" s="45">
        <f t="shared" si="10"/>
        <v>-3.695619418048382E-2</v>
      </c>
      <c r="H41" s="47">
        <f t="shared" si="13"/>
        <v>977.33153104799999</v>
      </c>
      <c r="I41" s="47">
        <f t="shared" si="13"/>
        <v>1005.723806556</v>
      </c>
      <c r="J41" s="47">
        <f t="shared" si="13"/>
        <v>1014.3632674219999</v>
      </c>
      <c r="K41" s="44">
        <f t="shared" si="11"/>
        <v>2.9050812959605182E-2</v>
      </c>
      <c r="L41" s="45">
        <f t="shared" si="11"/>
        <v>8.590291698060611E-3</v>
      </c>
    </row>
    <row r="42" spans="2:12" x14ac:dyDescent="0.25">
      <c r="B42" s="42"/>
      <c r="C42" s="43"/>
      <c r="D42" s="43"/>
      <c r="E42" s="43"/>
      <c r="F42" s="44"/>
      <c r="G42" s="45"/>
      <c r="H42" s="43"/>
      <c r="I42" s="43"/>
      <c r="J42" s="43"/>
      <c r="K42" s="44"/>
      <c r="L42" s="45"/>
    </row>
    <row r="43" spans="2:12" x14ac:dyDescent="0.25">
      <c r="B43" s="38" t="s">
        <v>36</v>
      </c>
      <c r="C43" s="39">
        <f>C44+C45</f>
        <v>854.75202843600005</v>
      </c>
      <c r="D43" s="39">
        <f>D44+D45</f>
        <v>833.76110890200005</v>
      </c>
      <c r="E43" s="39">
        <f>E44+E45</f>
        <v>916.56572508700003</v>
      </c>
      <c r="F43" s="40">
        <f t="shared" ref="F43:G45" si="14">(D43-C43)/C43</f>
        <v>-2.4557905492670853E-2</v>
      </c>
      <c r="G43" s="41">
        <f t="shared" si="14"/>
        <v>9.9314558212060727E-2</v>
      </c>
      <c r="H43" s="39">
        <f>SUM(H44:H45)</f>
        <v>1493.3875152199998</v>
      </c>
      <c r="I43" s="39">
        <f>SUM(I44:I45)</f>
        <v>1398.538200207</v>
      </c>
      <c r="J43" s="39">
        <f>SUM(J44:J45)</f>
        <v>1792.9163138509998</v>
      </c>
      <c r="K43" s="40">
        <f t="shared" ref="K43:L45" si="15">(I43-H43)/H43</f>
        <v>-6.3512861897085687E-2</v>
      </c>
      <c r="L43" s="41">
        <f t="shared" si="15"/>
        <v>0.28199309363564556</v>
      </c>
    </row>
    <row r="44" spans="2:12" x14ac:dyDescent="0.25">
      <c r="B44" s="42" t="s">
        <v>28</v>
      </c>
      <c r="C44" s="43">
        <v>135.535475158</v>
      </c>
      <c r="D44" s="43">
        <v>100.459117664</v>
      </c>
      <c r="E44" s="43">
        <v>149.614325643</v>
      </c>
      <c r="F44" s="44">
        <f t="shared" si="14"/>
        <v>-0.25879835115573879</v>
      </c>
      <c r="G44" s="45">
        <f t="shared" si="14"/>
        <v>0.48930559138899343</v>
      </c>
      <c r="H44" s="43">
        <v>1088.4285515199999</v>
      </c>
      <c r="I44" s="43">
        <v>972.43936935399995</v>
      </c>
      <c r="J44" s="43">
        <v>1310.217265499</v>
      </c>
      <c r="K44" s="44">
        <f t="shared" si="15"/>
        <v>-0.10656572910001311</v>
      </c>
      <c r="L44" s="45">
        <f t="shared" si="15"/>
        <v>0.3473511118429819</v>
      </c>
    </row>
    <row r="45" spans="2:12" x14ac:dyDescent="0.25">
      <c r="B45" s="42" t="s">
        <v>29</v>
      </c>
      <c r="C45" s="43">
        <v>719.21655327799999</v>
      </c>
      <c r="D45" s="43">
        <v>733.30199123800003</v>
      </c>
      <c r="E45" s="43">
        <v>766.951399444</v>
      </c>
      <c r="F45" s="44">
        <f t="shared" si="14"/>
        <v>1.9584418483977201E-2</v>
      </c>
      <c r="G45" s="45">
        <f t="shared" si="14"/>
        <v>4.5887517841307408E-2</v>
      </c>
      <c r="H45" s="43">
        <v>404.95896370000003</v>
      </c>
      <c r="I45" s="43">
        <v>426.09883085299998</v>
      </c>
      <c r="J45" s="43">
        <v>482.69904835199998</v>
      </c>
      <c r="K45" s="44">
        <f t="shared" si="15"/>
        <v>5.2202492222547026E-2</v>
      </c>
      <c r="L45" s="45">
        <f t="shared" si="15"/>
        <v>0.13283354330189778</v>
      </c>
    </row>
    <row r="46" spans="2:12" x14ac:dyDescent="0.25">
      <c r="B46" s="42"/>
      <c r="C46" s="43"/>
      <c r="D46" s="43"/>
      <c r="E46" s="43"/>
      <c r="F46" s="44"/>
      <c r="G46" s="45"/>
      <c r="H46" s="43"/>
      <c r="I46" s="43"/>
      <c r="J46" s="43"/>
      <c r="K46" s="44"/>
      <c r="L46" s="45"/>
    </row>
    <row r="47" spans="2:12" x14ac:dyDescent="0.25">
      <c r="B47" s="38" t="s">
        <v>37</v>
      </c>
      <c r="C47" s="39">
        <f>SUM(C48:C49)</f>
        <v>1364.93045422</v>
      </c>
      <c r="D47" s="39">
        <f>SUM(D48:D49)</f>
        <v>1338.0194777449999</v>
      </c>
      <c r="E47" s="39">
        <f>SUM(E48:E49)</f>
        <v>1233.50020956</v>
      </c>
      <c r="F47" s="40">
        <f t="shared" ref="F47:G49" si="16">(D47-C47)/C47</f>
        <v>-1.971600559706068E-2</v>
      </c>
      <c r="G47" s="41">
        <f t="shared" si="16"/>
        <v>-7.8114907834637051E-2</v>
      </c>
      <c r="H47" s="39">
        <f>SUM(H48:H49)</f>
        <v>814.2854915769999</v>
      </c>
      <c r="I47" s="39">
        <f>SUM(I48:I49)</f>
        <v>856.04656596900008</v>
      </c>
      <c r="J47" s="39">
        <f>SUM(J48:J49)</f>
        <v>937.44359854699997</v>
      </c>
      <c r="K47" s="40">
        <f t="shared" ref="K47:L49" si="17">(I47-H47)/H47</f>
        <v>5.1285543981783199E-2</v>
      </c>
      <c r="L47" s="41">
        <f t="shared" si="17"/>
        <v>9.5084818763174039E-2</v>
      </c>
    </row>
    <row r="48" spans="2:12" x14ac:dyDescent="0.25">
      <c r="B48" s="42" t="s">
        <v>28</v>
      </c>
      <c r="C48" s="43">
        <v>19.340992788000001</v>
      </c>
      <c r="D48" s="43">
        <v>21.264298269000001</v>
      </c>
      <c r="E48" s="43">
        <v>26.156749172000001</v>
      </c>
      <c r="F48" s="44">
        <f t="shared" si="16"/>
        <v>9.9441921212715764E-2</v>
      </c>
      <c r="G48" s="45">
        <f t="shared" si="16"/>
        <v>0.23007817333584074</v>
      </c>
      <c r="H48" s="43">
        <v>241.912924229</v>
      </c>
      <c r="I48" s="43">
        <v>276.42159026600001</v>
      </c>
      <c r="J48" s="43">
        <v>405.77937947700002</v>
      </c>
      <c r="K48" s="44">
        <f t="shared" si="17"/>
        <v>0.14264912115374773</v>
      </c>
      <c r="L48" s="45">
        <f t="shared" si="17"/>
        <v>0.46797281314574318</v>
      </c>
    </row>
    <row r="49" spans="2:12" x14ac:dyDescent="0.25">
      <c r="B49" s="42" t="s">
        <v>29</v>
      </c>
      <c r="C49" s="43">
        <v>1345.589461432</v>
      </c>
      <c r="D49" s="43">
        <v>1316.755179476</v>
      </c>
      <c r="E49" s="43">
        <v>1207.343460388</v>
      </c>
      <c r="F49" s="44">
        <f t="shared" si="16"/>
        <v>-2.1428736462690553E-2</v>
      </c>
      <c r="G49" s="45">
        <f t="shared" si="16"/>
        <v>-8.3091922320396791E-2</v>
      </c>
      <c r="H49" s="43">
        <v>572.37256734799996</v>
      </c>
      <c r="I49" s="43">
        <v>579.62497570300002</v>
      </c>
      <c r="J49" s="43">
        <v>531.66421906999994</v>
      </c>
      <c r="K49" s="44">
        <f t="shared" si="17"/>
        <v>1.2670782578911797E-2</v>
      </c>
      <c r="L49" s="45">
        <f t="shared" si="17"/>
        <v>-8.2744461752757834E-2</v>
      </c>
    </row>
    <row r="50" spans="2:12" x14ac:dyDescent="0.25">
      <c r="B50" s="42"/>
      <c r="C50" s="43"/>
      <c r="D50" s="43"/>
      <c r="E50" s="43"/>
      <c r="F50" s="44"/>
      <c r="G50" s="45"/>
      <c r="H50" s="43"/>
      <c r="I50" s="43"/>
      <c r="J50" s="43"/>
      <c r="K50" s="44"/>
      <c r="L50" s="45"/>
    </row>
    <row r="51" spans="2:12" x14ac:dyDescent="0.25">
      <c r="B51" s="38" t="s">
        <v>38</v>
      </c>
      <c r="C51" s="39">
        <f>SUM(C52:C53)</f>
        <v>546.19625305599993</v>
      </c>
      <c r="D51" s="39">
        <f>SUM(D52:D53)</f>
        <v>476.06542820900006</v>
      </c>
      <c r="E51" s="39">
        <f>SUM(E52:E53)</f>
        <v>570.13420336800004</v>
      </c>
      <c r="F51" s="40">
        <f t="shared" ref="F51:G53" si="18">(D51-C51)/C51</f>
        <v>-0.12839858284382913</v>
      </c>
      <c r="G51" s="41">
        <f t="shared" si="18"/>
        <v>0.19759631677707615</v>
      </c>
      <c r="H51" s="39">
        <f>SUM(H52:H53)</f>
        <v>1158.809787874</v>
      </c>
      <c r="I51" s="39">
        <f>SUM(I52:I53)</f>
        <v>1119.957493287</v>
      </c>
      <c r="J51" s="39">
        <f>SUM(J52:J53)</f>
        <v>1182.140828008</v>
      </c>
      <c r="K51" s="40">
        <f t="shared" ref="K51:L53" si="19">(I51-H51)/H51</f>
        <v>-3.3527758389303886E-2</v>
      </c>
      <c r="L51" s="41">
        <f t="shared" si="19"/>
        <v>5.5522941802457183E-2</v>
      </c>
    </row>
    <row r="52" spans="2:12" x14ac:dyDescent="0.25">
      <c r="B52" s="42" t="s">
        <v>28</v>
      </c>
      <c r="C52" s="43">
        <v>182.80845930999999</v>
      </c>
      <c r="D52" s="43">
        <v>149.95600896400001</v>
      </c>
      <c r="E52" s="43">
        <v>164.78006496200001</v>
      </c>
      <c r="F52" s="44">
        <f t="shared" si="18"/>
        <v>-0.17970968340305293</v>
      </c>
      <c r="G52" s="45">
        <f t="shared" si="18"/>
        <v>9.8856031848372425E-2</v>
      </c>
      <c r="H52" s="43">
        <v>797.69544192299998</v>
      </c>
      <c r="I52" s="43">
        <v>728.47930208900004</v>
      </c>
      <c r="J52" s="43">
        <v>843.92540379900004</v>
      </c>
      <c r="K52" s="44">
        <f t="shared" si="19"/>
        <v>-8.6770133306943525E-2</v>
      </c>
      <c r="L52" s="45">
        <f t="shared" si="19"/>
        <v>0.15847547264410219</v>
      </c>
    </row>
    <row r="53" spans="2:12" x14ac:dyDescent="0.25">
      <c r="B53" s="42" t="s">
        <v>29</v>
      </c>
      <c r="C53" s="43">
        <v>363.387793746</v>
      </c>
      <c r="D53" s="43">
        <v>326.10941924500003</v>
      </c>
      <c r="E53" s="43">
        <v>405.354138406</v>
      </c>
      <c r="F53" s="44">
        <f t="shared" si="18"/>
        <v>-0.10258565406590604</v>
      </c>
      <c r="G53" s="45">
        <f t="shared" si="18"/>
        <v>0.24300039951150529</v>
      </c>
      <c r="H53" s="43">
        <v>361.11434595100002</v>
      </c>
      <c r="I53" s="43">
        <v>391.47819119799999</v>
      </c>
      <c r="J53" s="43">
        <v>338.21542420899999</v>
      </c>
      <c r="K53" s="44">
        <f t="shared" si="19"/>
        <v>8.4083741306472698E-2</v>
      </c>
      <c r="L53" s="45">
        <f t="shared" si="19"/>
        <v>-0.13605551518976189</v>
      </c>
    </row>
    <row r="54" spans="2:12" x14ac:dyDescent="0.25">
      <c r="B54" s="38"/>
      <c r="C54" s="39"/>
      <c r="D54" s="39"/>
      <c r="E54" s="39"/>
      <c r="F54" s="40"/>
      <c r="G54" s="41"/>
      <c r="H54" s="39"/>
      <c r="I54" s="39"/>
      <c r="J54" s="39"/>
      <c r="K54" s="49"/>
      <c r="L54" s="50"/>
    </row>
    <row r="55" spans="2:12" x14ac:dyDescent="0.25">
      <c r="B55" s="38" t="s">
        <v>39</v>
      </c>
      <c r="C55" s="39">
        <f t="shared" ref="C55:E57" si="20">C51+C39+C27+C23+C19+C15</f>
        <v>5044.7604648939996</v>
      </c>
      <c r="D55" s="39">
        <f t="shared" si="20"/>
        <v>5148.5361845139996</v>
      </c>
      <c r="E55" s="39">
        <f t="shared" si="20"/>
        <v>5025.7745366970003</v>
      </c>
      <c r="F55" s="40">
        <f t="shared" ref="F55:G57" si="21">(D55-C55)/C55</f>
        <v>2.0570990504339148E-2</v>
      </c>
      <c r="G55" s="41">
        <f t="shared" si="21"/>
        <v>-2.3843990489228261E-2</v>
      </c>
      <c r="H55" s="39">
        <f t="shared" ref="H55:J57" si="22">H51+H39+H27+H23+H19+H15</f>
        <v>6140.147059889001</v>
      </c>
      <c r="I55" s="39">
        <f t="shared" si="22"/>
        <v>5726.1231061919998</v>
      </c>
      <c r="J55" s="39">
        <f t="shared" si="22"/>
        <v>6791.2530309190006</v>
      </c>
      <c r="K55" s="40">
        <f t="shared" ref="K55:L57" si="23">(I55-H55)/H55</f>
        <v>-6.7428996351186044E-2</v>
      </c>
      <c r="L55" s="41">
        <f t="shared" si="23"/>
        <v>0.18601240402519673</v>
      </c>
    </row>
    <row r="56" spans="2:12" x14ac:dyDescent="0.25">
      <c r="B56" s="51" t="s">
        <v>28</v>
      </c>
      <c r="C56" s="43">
        <f t="shared" si="20"/>
        <v>1505.4647512370002</v>
      </c>
      <c r="D56" s="43">
        <f t="shared" si="20"/>
        <v>1746.3429607439998</v>
      </c>
      <c r="E56" s="43">
        <f t="shared" si="20"/>
        <v>1576.6301771379999</v>
      </c>
      <c r="F56" s="44">
        <f t="shared" si="21"/>
        <v>0.16000255689087134</v>
      </c>
      <c r="G56" s="45">
        <f t="shared" si="21"/>
        <v>-9.7181817902307482E-2</v>
      </c>
      <c r="H56" s="43">
        <f t="shared" si="22"/>
        <v>4242.0230047770001</v>
      </c>
      <c r="I56" s="43">
        <f t="shared" si="22"/>
        <v>3781.4917496770004</v>
      </c>
      <c r="J56" s="43">
        <f t="shared" si="22"/>
        <v>4936.5323054259998</v>
      </c>
      <c r="K56" s="44">
        <f t="shared" si="23"/>
        <v>-0.10856406355679571</v>
      </c>
      <c r="L56" s="45">
        <f t="shared" si="23"/>
        <v>0.30544574263520691</v>
      </c>
    </row>
    <row r="57" spans="2:12" x14ac:dyDescent="0.25">
      <c r="B57" s="51" t="s">
        <v>29</v>
      </c>
      <c r="C57" s="43">
        <f t="shared" si="20"/>
        <v>3539.2957136569999</v>
      </c>
      <c r="D57" s="43">
        <f t="shared" si="20"/>
        <v>3402.1932237699998</v>
      </c>
      <c r="E57" s="43">
        <f t="shared" si="20"/>
        <v>3449.1443595589999</v>
      </c>
      <c r="F57" s="44">
        <f t="shared" si="21"/>
        <v>-3.8737223724473142E-2</v>
      </c>
      <c r="G57" s="45">
        <f t="shared" si="21"/>
        <v>1.3800255511935072E-2</v>
      </c>
      <c r="H57" s="43">
        <f t="shared" si="22"/>
        <v>1898.1240551120002</v>
      </c>
      <c r="I57" s="43">
        <f t="shared" si="22"/>
        <v>1944.6313565149999</v>
      </c>
      <c r="J57" s="43">
        <f t="shared" si="22"/>
        <v>1854.7207254929999</v>
      </c>
      <c r="K57" s="44">
        <f t="shared" si="23"/>
        <v>2.4501718566680038E-2</v>
      </c>
      <c r="L57" s="45">
        <f t="shared" si="23"/>
        <v>-4.6235308672143399E-2</v>
      </c>
    </row>
    <row r="58" spans="2:12" ht="15.75" thickBot="1" x14ac:dyDescent="0.3">
      <c r="B58" s="52"/>
      <c r="C58" s="53"/>
      <c r="D58" s="53"/>
      <c r="E58" s="53"/>
      <c r="F58" s="53"/>
      <c r="G58" s="54"/>
      <c r="H58" s="53"/>
      <c r="I58" s="53"/>
      <c r="J58" s="53"/>
      <c r="K58" s="53"/>
      <c r="L58" s="55"/>
    </row>
    <row r="59" spans="2:12" x14ac:dyDescent="0.25">
      <c r="B59" s="56"/>
      <c r="C59" s="57"/>
      <c r="D59" s="57"/>
      <c r="E59" s="57"/>
      <c r="F59" s="57"/>
      <c r="G59" s="57"/>
      <c r="H59" s="57"/>
      <c r="I59" s="57"/>
      <c r="J59" s="57"/>
      <c r="K59" s="57"/>
    </row>
    <row r="60" spans="2:12" x14ac:dyDescent="0.25">
      <c r="B60" s="56"/>
      <c r="C60" s="57"/>
      <c r="D60" s="57"/>
      <c r="E60" s="57"/>
      <c r="F60" s="57"/>
      <c r="G60" s="57"/>
      <c r="H60" s="57"/>
      <c r="I60" s="58"/>
      <c r="J60" s="58"/>
      <c r="K60" s="57"/>
    </row>
    <row r="61" spans="2:12" ht="15.75" thickBot="1" x14ac:dyDescent="0.3">
      <c r="B61" s="56"/>
      <c r="C61" s="53"/>
      <c r="D61" s="53"/>
      <c r="E61" s="53"/>
      <c r="F61" s="57"/>
      <c r="G61" s="57"/>
      <c r="H61" s="59"/>
      <c r="I61" s="58"/>
      <c r="J61" s="58"/>
      <c r="K61" s="57"/>
    </row>
    <row r="62" spans="2:12" ht="15.75" thickBot="1" x14ac:dyDescent="0.3">
      <c r="B62" s="56"/>
      <c r="C62" s="60">
        <v>44927</v>
      </c>
      <c r="D62" s="60">
        <v>45292</v>
      </c>
      <c r="E62" s="60">
        <v>45658</v>
      </c>
      <c r="F62" s="61"/>
      <c r="G62" s="139"/>
      <c r="H62" s="139"/>
      <c r="I62" s="139"/>
      <c r="J62" s="140"/>
      <c r="K62" s="140"/>
      <c r="L62" s="140"/>
    </row>
    <row r="63" spans="2:12" x14ac:dyDescent="0.25">
      <c r="B63" s="65" t="s">
        <v>40</v>
      </c>
      <c r="C63" s="66">
        <f t="shared" ref="C63:E65" si="24">C55-H55</f>
        <v>-1095.3865949950014</v>
      </c>
      <c r="D63" s="66">
        <f>D55-I55</f>
        <v>-577.58692167800018</v>
      </c>
      <c r="E63" s="67">
        <f t="shared" si="24"/>
        <v>-1765.4784942220003</v>
      </c>
      <c r="F63" s="61"/>
      <c r="G63" s="139"/>
      <c r="H63" s="139"/>
      <c r="I63" s="139"/>
      <c r="J63" s="140"/>
      <c r="K63" s="140"/>
      <c r="L63" s="140"/>
    </row>
    <row r="64" spans="2:12" x14ac:dyDescent="0.25">
      <c r="B64" s="51" t="s">
        <v>28</v>
      </c>
      <c r="C64" s="68">
        <f t="shared" si="24"/>
        <v>-2736.5582535399999</v>
      </c>
      <c r="D64" s="68">
        <f t="shared" si="24"/>
        <v>-2035.1487889330006</v>
      </c>
      <c r="E64" s="69">
        <f>E56-J56</f>
        <v>-3359.9021282879999</v>
      </c>
      <c r="F64" s="61"/>
      <c r="G64" s="62"/>
      <c r="H64" s="62"/>
      <c r="I64" s="62"/>
      <c r="J64" s="62"/>
      <c r="K64" s="70"/>
      <c r="L64" s="70"/>
    </row>
    <row r="65" spans="2:12" x14ac:dyDescent="0.25">
      <c r="B65" s="51" t="s">
        <v>29</v>
      </c>
      <c r="C65" s="68">
        <f t="shared" si="24"/>
        <v>1641.1716585449997</v>
      </c>
      <c r="D65" s="68">
        <f t="shared" si="24"/>
        <v>1457.5618672549999</v>
      </c>
      <c r="E65" s="69">
        <f t="shared" si="24"/>
        <v>1594.423634066</v>
      </c>
      <c r="F65" s="61"/>
      <c r="G65" s="62"/>
      <c r="H65" s="62"/>
      <c r="I65" s="62"/>
      <c r="J65" s="62"/>
      <c r="K65" s="62"/>
      <c r="L65" s="62"/>
    </row>
    <row r="66" spans="2:12" x14ac:dyDescent="0.25">
      <c r="B66" s="51"/>
      <c r="C66" s="68"/>
      <c r="D66" s="68"/>
      <c r="E66" s="69"/>
      <c r="F66" s="61"/>
      <c r="G66" s="62"/>
      <c r="H66" s="62"/>
      <c r="I66" s="62"/>
      <c r="J66" s="62"/>
      <c r="K66" s="62"/>
      <c r="L66" s="62"/>
    </row>
    <row r="67" spans="2:12" x14ac:dyDescent="0.25">
      <c r="B67" s="38" t="s">
        <v>41</v>
      </c>
      <c r="C67" s="71">
        <f t="shared" ref="C67:E69" si="25">C55/H55</f>
        <v>0.82160254724993453</v>
      </c>
      <c r="D67" s="71">
        <f t="shared" si="25"/>
        <v>0.89913124273325162</v>
      </c>
      <c r="E67" s="72">
        <f t="shared" si="25"/>
        <v>0.74003641357726091</v>
      </c>
      <c r="F67" s="61"/>
      <c r="G67" s="62"/>
      <c r="H67" s="62"/>
      <c r="I67" s="62"/>
      <c r="J67" s="61"/>
    </row>
    <row r="68" spans="2:12" x14ac:dyDescent="0.25">
      <c r="B68" s="51" t="s">
        <v>28</v>
      </c>
      <c r="C68" s="71">
        <f t="shared" si="25"/>
        <v>0.35489311338992641</v>
      </c>
      <c r="D68" s="71">
        <f t="shared" si="25"/>
        <v>0.4618132410028834</v>
      </c>
      <c r="E68" s="72">
        <f t="shared" si="25"/>
        <v>0.319380099144706</v>
      </c>
      <c r="F68" s="61"/>
      <c r="G68" s="62"/>
      <c r="H68" s="62"/>
      <c r="I68" s="62"/>
      <c r="J68" s="61"/>
    </row>
    <row r="69" spans="2:12" ht="15.75" thickBot="1" x14ac:dyDescent="0.3">
      <c r="B69" s="73" t="s">
        <v>29</v>
      </c>
      <c r="C69" s="74">
        <f t="shared" si="25"/>
        <v>1.8646282386680786</v>
      </c>
      <c r="D69" s="74">
        <f t="shared" si="25"/>
        <v>1.7495311964253812</v>
      </c>
      <c r="E69" s="75">
        <f t="shared" si="25"/>
        <v>1.8596569888667143</v>
      </c>
      <c r="F69" s="61"/>
    </row>
    <row r="71" spans="2:12" x14ac:dyDescent="0.25">
      <c r="C71" s="76"/>
      <c r="D71" s="76"/>
      <c r="E71" s="76"/>
      <c r="F71" s="76"/>
      <c r="G71" s="76"/>
      <c r="H71" s="76"/>
      <c r="I71" s="76"/>
      <c r="J71" s="76"/>
      <c r="K71" s="76"/>
      <c r="L71" s="76"/>
    </row>
  </sheetData>
  <mergeCells count="4">
    <mergeCell ref="B8:L8"/>
    <mergeCell ref="B10:K10"/>
    <mergeCell ref="C11:G11"/>
    <mergeCell ref="H11: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dimension ref="B1:L53"/>
  <sheetViews>
    <sheetView workbookViewId="0">
      <selection activeCell="N24" sqref="N24"/>
    </sheetView>
  </sheetViews>
  <sheetFormatPr baseColWidth="10" defaultRowHeight="15" x14ac:dyDescent="0.25"/>
  <cols>
    <col min="1" max="1" width="8.5703125" customWidth="1"/>
    <col min="2" max="2" width="32.5703125" customWidth="1"/>
    <col min="3" max="12" width="10.5703125" customWidth="1"/>
  </cols>
  <sheetData>
    <row r="1" spans="2:12" x14ac:dyDescent="0.25">
      <c r="B1" s="77"/>
    </row>
    <row r="2" spans="2:12" x14ac:dyDescent="0.25">
      <c r="B2" s="77"/>
    </row>
    <row r="3" spans="2:12" x14ac:dyDescent="0.25">
      <c r="B3" s="77"/>
    </row>
    <row r="4" spans="2:12" x14ac:dyDescent="0.25">
      <c r="B4" s="77"/>
    </row>
    <row r="5" spans="2:12" x14ac:dyDescent="0.25">
      <c r="B5" s="77"/>
    </row>
    <row r="6" spans="2:12" x14ac:dyDescent="0.25">
      <c r="B6" s="77"/>
    </row>
    <row r="7" spans="2:12" x14ac:dyDescent="0.25">
      <c r="B7" s="78"/>
      <c r="C7" s="79"/>
      <c r="D7" s="79"/>
      <c r="E7" s="79"/>
      <c r="H7" s="79"/>
      <c r="I7" s="79"/>
      <c r="J7" s="79"/>
      <c r="K7" s="79"/>
    </row>
    <row r="8" spans="2:12" ht="18.75" x14ac:dyDescent="0.25">
      <c r="B8" s="158" t="s">
        <v>42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x14ac:dyDescent="0.25">
      <c r="B9" s="78"/>
      <c r="C9" s="79"/>
      <c r="D9" s="79"/>
      <c r="E9" s="79"/>
      <c r="H9" s="79"/>
      <c r="I9" s="79"/>
      <c r="J9" s="79"/>
      <c r="K9" s="79"/>
    </row>
    <row r="10" spans="2:12" ht="15.75" x14ac:dyDescent="0.25">
      <c r="B10" s="159" t="s">
        <v>43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2:12" ht="15.75" thickBot="1" x14ac:dyDescent="0.3">
      <c r="B11" s="80"/>
      <c r="C11" s="22"/>
      <c r="D11" s="22"/>
      <c r="E11" s="22"/>
      <c r="F11" s="22"/>
      <c r="G11" s="22"/>
      <c r="H11" s="22"/>
      <c r="I11" s="22"/>
      <c r="J11" s="22"/>
      <c r="K11" s="22"/>
    </row>
    <row r="12" spans="2:12" ht="15.75" thickBot="1" x14ac:dyDescent="0.3">
      <c r="B12" s="81" t="s">
        <v>22</v>
      </c>
      <c r="C12" s="160" t="s">
        <v>23</v>
      </c>
      <c r="D12" s="161"/>
      <c r="E12" s="161"/>
      <c r="F12" s="161"/>
      <c r="G12" s="162"/>
      <c r="H12" s="160" t="s">
        <v>24</v>
      </c>
      <c r="I12" s="161"/>
      <c r="J12" s="161"/>
      <c r="K12" s="161"/>
      <c r="L12" s="162"/>
    </row>
    <row r="13" spans="2:12" ht="15.75" thickBot="1" x14ac:dyDescent="0.3">
      <c r="B13" s="82"/>
      <c r="C13" s="160" t="s">
        <v>25</v>
      </c>
      <c r="D13" s="161"/>
      <c r="E13" s="161"/>
      <c r="F13" s="83" t="s">
        <v>44</v>
      </c>
      <c r="G13" s="84"/>
      <c r="H13" s="160" t="s">
        <v>25</v>
      </c>
      <c r="I13" s="161"/>
      <c r="J13" s="161"/>
      <c r="K13" s="83" t="s">
        <v>44</v>
      </c>
      <c r="L13" s="84"/>
    </row>
    <row r="14" spans="2:12" ht="15.75" thickBot="1" x14ac:dyDescent="0.3">
      <c r="B14" s="85"/>
      <c r="C14" s="86">
        <v>44927</v>
      </c>
      <c r="D14" s="86">
        <v>45292</v>
      </c>
      <c r="E14" s="86">
        <v>45658</v>
      </c>
      <c r="F14" s="87" t="s">
        <v>45</v>
      </c>
      <c r="G14" s="87" t="s">
        <v>46</v>
      </c>
      <c r="H14" s="86">
        <v>44927</v>
      </c>
      <c r="I14" s="86">
        <v>45292</v>
      </c>
      <c r="J14" s="86">
        <v>45658</v>
      </c>
      <c r="K14" s="87" t="s">
        <v>45</v>
      </c>
      <c r="L14" s="87" t="s">
        <v>46</v>
      </c>
    </row>
    <row r="15" spans="2:12" x14ac:dyDescent="0.25">
      <c r="B15" s="82"/>
      <c r="C15" s="34"/>
      <c r="D15" s="34"/>
      <c r="E15" s="34"/>
      <c r="F15" s="35"/>
      <c r="G15" s="88"/>
      <c r="H15" s="34"/>
      <c r="I15" s="34"/>
      <c r="J15" s="34"/>
      <c r="K15" s="35"/>
      <c r="L15" s="88"/>
    </row>
    <row r="16" spans="2:12" x14ac:dyDescent="0.25">
      <c r="B16" s="89" t="s">
        <v>47</v>
      </c>
      <c r="C16" s="90">
        <f>SUM(C17:C18)</f>
        <v>423.018324065</v>
      </c>
      <c r="D16" s="90">
        <f>SUM(D17:D18)</f>
        <v>831.68374898799993</v>
      </c>
      <c r="E16" s="90">
        <f>SUM(E17:E18)</f>
        <v>696.26126058200009</v>
      </c>
      <c r="F16" s="64">
        <f t="shared" ref="F16:G18" si="0">(D16-C16)/C16</f>
        <v>0.96607026616701686</v>
      </c>
      <c r="G16" s="91">
        <f t="shared" si="0"/>
        <v>-0.16282930689794423</v>
      </c>
      <c r="H16" s="90">
        <f>H17+H18</f>
        <v>632.37544157599996</v>
      </c>
      <c r="I16" s="90">
        <f>I17+I18</f>
        <v>342.10017682599999</v>
      </c>
      <c r="J16" s="90">
        <f>J17+J18</f>
        <v>451.37651311399998</v>
      </c>
      <c r="K16" s="64">
        <f t="shared" ref="K16:L18" si="1">(I16-H16)/H16</f>
        <v>-0.45902362056720414</v>
      </c>
      <c r="L16" s="91">
        <f t="shared" si="1"/>
        <v>0.31942788601240751</v>
      </c>
    </row>
    <row r="17" spans="2:12" x14ac:dyDescent="0.25">
      <c r="B17" s="42" t="s">
        <v>28</v>
      </c>
      <c r="C17" s="47">
        <v>418.82445683100002</v>
      </c>
      <c r="D17" s="47">
        <v>822.06169762299999</v>
      </c>
      <c r="E17" s="47">
        <v>690.51515002300005</v>
      </c>
      <c r="F17" s="92">
        <f t="shared" si="0"/>
        <v>0.96278341490146158</v>
      </c>
      <c r="G17" s="93">
        <f t="shared" si="0"/>
        <v>-0.16002028555808909</v>
      </c>
      <c r="H17" s="47">
        <v>619.77081560099998</v>
      </c>
      <c r="I17" s="47">
        <v>302.44410177499998</v>
      </c>
      <c r="J17" s="47">
        <v>433.06522910899997</v>
      </c>
      <c r="K17" s="70">
        <f t="shared" si="1"/>
        <v>-0.5120065447390969</v>
      </c>
      <c r="L17" s="94">
        <f t="shared" si="1"/>
        <v>0.43188518660937275</v>
      </c>
    </row>
    <row r="18" spans="2:12" x14ac:dyDescent="0.25">
      <c r="B18" s="42" t="s">
        <v>29</v>
      </c>
      <c r="C18" s="47">
        <v>4.1938672339999998</v>
      </c>
      <c r="D18" s="47">
        <v>9.6220513650000008</v>
      </c>
      <c r="E18" s="47">
        <v>5.7461105589999999</v>
      </c>
      <c r="F18" s="92">
        <f t="shared" si="0"/>
        <v>1.294314728657431</v>
      </c>
      <c r="G18" s="93">
        <f t="shared" si="0"/>
        <v>-0.40281855281906415</v>
      </c>
      <c r="H18" s="47">
        <v>12.604625974999999</v>
      </c>
      <c r="I18" s="47">
        <v>39.656075051000002</v>
      </c>
      <c r="J18" s="47">
        <v>18.311284005000001</v>
      </c>
      <c r="K18" s="70">
        <f t="shared" si="1"/>
        <v>2.146152462568411</v>
      </c>
      <c r="L18" s="94">
        <f t="shared" si="1"/>
        <v>-0.53824769643867598</v>
      </c>
    </row>
    <row r="19" spans="2:12" x14ac:dyDescent="0.25">
      <c r="B19" s="95"/>
      <c r="C19" s="90"/>
      <c r="D19" s="90"/>
      <c r="E19" s="90"/>
      <c r="F19" s="96"/>
      <c r="G19" s="97"/>
      <c r="H19" s="90"/>
      <c r="I19" s="90"/>
      <c r="J19" s="90"/>
      <c r="K19" s="98"/>
      <c r="L19" s="99"/>
    </row>
    <row r="20" spans="2:12" x14ac:dyDescent="0.25">
      <c r="B20" s="89" t="s">
        <v>48</v>
      </c>
      <c r="C20" s="90">
        <f>SUM(C21:C22)</f>
        <v>379.719704283</v>
      </c>
      <c r="D20" s="90">
        <f>SUM(D21:D22)</f>
        <v>300.149858575</v>
      </c>
      <c r="E20" s="90">
        <f>SUM(E21:E22)</f>
        <v>141.695848418</v>
      </c>
      <c r="F20" s="64">
        <f>(D20-C20)/C20</f>
        <v>-0.20954889833343404</v>
      </c>
      <c r="G20" s="91">
        <f>(E20-D20)/D20</f>
        <v>-0.52791632456293924</v>
      </c>
      <c r="H20" s="90">
        <f>SUM(H21:H22)</f>
        <v>1019.338068076</v>
      </c>
      <c r="I20" s="90">
        <f>SUM(I21:I22)</f>
        <v>983.77301386399995</v>
      </c>
      <c r="J20" s="90">
        <f>SUM(J21:J22)</f>
        <v>1220.1272525500001</v>
      </c>
      <c r="K20" s="64">
        <f>(I20-H20)/H20</f>
        <v>-3.4890342395559777E-2</v>
      </c>
      <c r="L20" s="91">
        <f>(J20-I20)/I20</f>
        <v>0.24025281783006353</v>
      </c>
    </row>
    <row r="21" spans="2:12" x14ac:dyDescent="0.25">
      <c r="B21" s="42" t="s">
        <v>28</v>
      </c>
      <c r="C21" s="47">
        <v>379.719704283</v>
      </c>
      <c r="D21" s="47">
        <v>300.149858575</v>
      </c>
      <c r="E21" s="47">
        <v>141.695848418</v>
      </c>
      <c r="F21" s="70">
        <f>(D21-C21)/C21</f>
        <v>-0.20954889833343404</v>
      </c>
      <c r="G21" s="94">
        <f>(E21-D21)/D21</f>
        <v>-0.52791632456293924</v>
      </c>
      <c r="H21" s="47">
        <v>1019.338068076</v>
      </c>
      <c r="I21" s="47">
        <v>983.77301386399995</v>
      </c>
      <c r="J21" s="47">
        <v>1220.1272525500001</v>
      </c>
      <c r="K21" s="70">
        <f>(I21-H21)/H21</f>
        <v>-3.4890342395559777E-2</v>
      </c>
      <c r="L21" s="94">
        <f>(J21-I21)/I21</f>
        <v>0.24025281783006353</v>
      </c>
    </row>
    <row r="22" spans="2:12" x14ac:dyDescent="0.25">
      <c r="B22" s="42" t="s">
        <v>29</v>
      </c>
      <c r="C22" s="47">
        <v>0</v>
      </c>
      <c r="D22" s="47">
        <v>0</v>
      </c>
      <c r="E22" s="47">
        <v>0</v>
      </c>
      <c r="F22" s="70" t="s">
        <v>49</v>
      </c>
      <c r="G22" s="94" t="s">
        <v>49</v>
      </c>
      <c r="H22" s="47">
        <v>0</v>
      </c>
      <c r="I22" s="47">
        <v>0</v>
      </c>
      <c r="J22" s="47">
        <v>0</v>
      </c>
      <c r="K22" s="70" t="s">
        <v>49</v>
      </c>
      <c r="L22" s="94" t="s">
        <v>49</v>
      </c>
    </row>
    <row r="23" spans="2:12" x14ac:dyDescent="0.25">
      <c r="B23" s="95"/>
      <c r="C23" s="90"/>
      <c r="D23" s="90"/>
      <c r="E23" s="90"/>
      <c r="F23" s="96"/>
      <c r="G23" s="97"/>
      <c r="H23" s="90"/>
      <c r="I23" s="90"/>
      <c r="J23" s="90"/>
      <c r="K23" s="98"/>
      <c r="L23" s="99"/>
    </row>
    <row r="24" spans="2:12" x14ac:dyDescent="0.25">
      <c r="B24" s="89" t="s">
        <v>50</v>
      </c>
      <c r="C24" s="90">
        <f>SUM(C25:C26)</f>
        <v>226.64240394800001</v>
      </c>
      <c r="D24" s="90">
        <f>SUM(D25:D26)</f>
        <v>186.28182314399999</v>
      </c>
      <c r="E24" s="90">
        <f>SUM(E25:E26)</f>
        <v>224.43048217099999</v>
      </c>
      <c r="F24" s="64">
        <f>(D24-C24)/C24</f>
        <v>-0.17808044788150149</v>
      </c>
      <c r="G24" s="91">
        <f>(E24-D24)/D24</f>
        <v>0.2047900239708855</v>
      </c>
      <c r="H24" s="90">
        <f>SUM(H25:H26)</f>
        <v>135.45713694400001</v>
      </c>
      <c r="I24" s="90">
        <f>SUM(I25:I26)</f>
        <v>107.935491989</v>
      </c>
      <c r="J24" s="90">
        <f>SUM(J25:J26)</f>
        <v>122.92047073400001</v>
      </c>
      <c r="K24" s="64">
        <f>(I24-H24)/H24</f>
        <v>-0.20317604207431217</v>
      </c>
      <c r="L24" s="91">
        <f>(J24-I24)/I24</f>
        <v>0.13883272748251491</v>
      </c>
    </row>
    <row r="25" spans="2:12" x14ac:dyDescent="0.25">
      <c r="B25" s="42" t="s">
        <v>28</v>
      </c>
      <c r="C25" s="47">
        <v>226.64240394800001</v>
      </c>
      <c r="D25" s="47">
        <v>186.28182314399999</v>
      </c>
      <c r="E25" s="47">
        <v>224.43048217099999</v>
      </c>
      <c r="F25" s="70">
        <f>(D25-C25)/C25</f>
        <v>-0.17808044788150149</v>
      </c>
      <c r="G25" s="94">
        <f>(E25-D25)/D25</f>
        <v>0.2047900239708855</v>
      </c>
      <c r="H25" s="47">
        <v>135.45713694400001</v>
      </c>
      <c r="I25" s="47">
        <v>107.935491989</v>
      </c>
      <c r="J25" s="47">
        <v>122.92047073400001</v>
      </c>
      <c r="K25" s="70">
        <f>(I25-H25)/H25</f>
        <v>-0.20317604207431217</v>
      </c>
      <c r="L25" s="94">
        <f>(J25-I25)/I25</f>
        <v>0.13883272748251491</v>
      </c>
    </row>
    <row r="26" spans="2:12" x14ac:dyDescent="0.25">
      <c r="B26" s="42" t="s">
        <v>29</v>
      </c>
      <c r="C26" s="47">
        <v>0</v>
      </c>
      <c r="D26" s="47">
        <v>0</v>
      </c>
      <c r="E26" s="47">
        <v>0</v>
      </c>
      <c r="F26" s="70" t="s">
        <v>49</v>
      </c>
      <c r="G26" s="94" t="s">
        <v>49</v>
      </c>
      <c r="H26" s="47">
        <v>0</v>
      </c>
      <c r="I26" s="47">
        <v>0</v>
      </c>
      <c r="J26" s="47">
        <v>0</v>
      </c>
      <c r="K26" s="70" t="s">
        <v>49</v>
      </c>
      <c r="L26" s="94" t="s">
        <v>49</v>
      </c>
    </row>
    <row r="27" spans="2:12" x14ac:dyDescent="0.25">
      <c r="B27" s="95"/>
      <c r="C27" s="90"/>
      <c r="D27" s="90"/>
      <c r="E27" s="90"/>
      <c r="F27" s="96"/>
      <c r="G27" s="97"/>
      <c r="H27" s="90"/>
      <c r="I27" s="90"/>
      <c r="J27" s="90"/>
      <c r="K27" s="98"/>
      <c r="L27" s="99"/>
    </row>
    <row r="28" spans="2:12" x14ac:dyDescent="0.25">
      <c r="B28" s="89" t="s">
        <v>51</v>
      </c>
      <c r="C28" s="90">
        <f>SUM(C29:C30)</f>
        <v>1505.3382579150002</v>
      </c>
      <c r="D28" s="90">
        <f>SUM(D29:D30)</f>
        <v>1375.0848241389999</v>
      </c>
      <c r="E28" s="90">
        <f>SUM(E29:E30)</f>
        <v>1417.709597522</v>
      </c>
      <c r="F28" s="64">
        <f t="shared" ref="F28:G30" si="2">(D28-C28)/C28</f>
        <v>-8.6527684453068035E-2</v>
      </c>
      <c r="G28" s="91">
        <f t="shared" si="2"/>
        <v>3.0997922917002055E-2</v>
      </c>
      <c r="H28" s="90">
        <f>SUM(H29:H30)</f>
        <v>2354.4624951830001</v>
      </c>
      <c r="I28" s="90">
        <f>SUM(I29:I30)</f>
        <v>2234.984191215</v>
      </c>
      <c r="J28" s="90">
        <f>SUM(J29:J30)</f>
        <v>2439.7900588060002</v>
      </c>
      <c r="K28" s="64">
        <f t="shared" ref="K28:L30" si="3">(I28-H28)/H28</f>
        <v>-5.074546917287534E-2</v>
      </c>
      <c r="L28" s="91">
        <f t="shared" si="3"/>
        <v>9.1636383110012931E-2</v>
      </c>
    </row>
    <row r="29" spans="2:12" x14ac:dyDescent="0.25">
      <c r="B29" s="42" t="s">
        <v>28</v>
      </c>
      <c r="C29" s="47">
        <v>223.46920435499999</v>
      </c>
      <c r="D29" s="47">
        <v>164.896352718</v>
      </c>
      <c r="E29" s="47">
        <v>190.896236671</v>
      </c>
      <c r="F29" s="70">
        <f t="shared" si="2"/>
        <v>-0.26210703978679761</v>
      </c>
      <c r="G29" s="94">
        <f t="shared" si="2"/>
        <v>0.15767409966589188</v>
      </c>
      <c r="H29" s="47">
        <v>976.40288917099997</v>
      </c>
      <c r="I29" s="47">
        <v>865.87212136699998</v>
      </c>
      <c r="J29" s="47">
        <v>1094.0196345869999</v>
      </c>
      <c r="K29" s="70">
        <f t="shared" si="3"/>
        <v>-0.11320200813605177</v>
      </c>
      <c r="L29" s="94">
        <f t="shared" si="3"/>
        <v>0.26348869260256458</v>
      </c>
    </row>
    <row r="30" spans="2:12" x14ac:dyDescent="0.25">
      <c r="B30" s="42" t="s">
        <v>29</v>
      </c>
      <c r="C30" s="47">
        <v>1281.8690535600001</v>
      </c>
      <c r="D30" s="47">
        <v>1210.188471421</v>
      </c>
      <c r="E30" s="47">
        <v>1226.813360851</v>
      </c>
      <c r="F30" s="70">
        <f t="shared" si="2"/>
        <v>-5.5918802267617848E-2</v>
      </c>
      <c r="G30" s="94">
        <f t="shared" si="2"/>
        <v>1.3737438277261919E-2</v>
      </c>
      <c r="H30" s="47">
        <v>1378.0596060119999</v>
      </c>
      <c r="I30" s="47">
        <v>1369.1120698479999</v>
      </c>
      <c r="J30" s="47">
        <v>1345.770424219</v>
      </c>
      <c r="K30" s="70">
        <f t="shared" si="3"/>
        <v>-6.4928513432691614E-3</v>
      </c>
      <c r="L30" s="94">
        <f t="shared" si="3"/>
        <v>-1.7048747245060315E-2</v>
      </c>
    </row>
    <row r="31" spans="2:12" x14ac:dyDescent="0.25">
      <c r="B31" s="95"/>
      <c r="C31" s="90"/>
      <c r="D31" s="90"/>
      <c r="E31" s="90"/>
      <c r="F31" s="96"/>
      <c r="G31" s="97"/>
      <c r="H31" s="90"/>
      <c r="I31" s="90"/>
      <c r="J31" s="90"/>
      <c r="K31" s="98"/>
      <c r="L31" s="99"/>
    </row>
    <row r="32" spans="2:12" x14ac:dyDescent="0.25">
      <c r="B32" s="89" t="s">
        <v>52</v>
      </c>
      <c r="C32" s="90">
        <f>SUM(C33:C34)</f>
        <v>954.550756062</v>
      </c>
      <c r="D32" s="90">
        <f>SUM(D33:D34)</f>
        <v>917.70767853199993</v>
      </c>
      <c r="E32" s="90">
        <f>SUM(E33:E34)</f>
        <v>904.48246567299998</v>
      </c>
      <c r="F32" s="64">
        <f t="shared" ref="F32:G34" si="4">(D32-C32)/C32</f>
        <v>-3.8597295425123565E-2</v>
      </c>
      <c r="G32" s="91">
        <f t="shared" si="4"/>
        <v>-1.441113893713465E-2</v>
      </c>
      <c r="H32" s="90">
        <f>SUM(H33:H34)</f>
        <v>1295.6353954669999</v>
      </c>
      <c r="I32" s="90">
        <f>SUM(I33:I34)</f>
        <v>1248.0819960250001</v>
      </c>
      <c r="J32" s="90">
        <f>SUM(J33:J34)</f>
        <v>1626.707977778</v>
      </c>
      <c r="K32" s="64">
        <f t="shared" ref="K32:L34" si="5">(I32-H32)/H32</f>
        <v>-3.6702763453648618E-2</v>
      </c>
      <c r="L32" s="91">
        <f t="shared" si="5"/>
        <v>0.30336627157420809</v>
      </c>
    </row>
    <row r="33" spans="2:12" x14ac:dyDescent="0.25">
      <c r="B33" s="42" t="s">
        <v>28</v>
      </c>
      <c r="C33" s="47">
        <v>77.429238337000001</v>
      </c>
      <c r="D33" s="47">
        <v>68.490680079000001</v>
      </c>
      <c r="E33" s="47">
        <v>102.39803771699999</v>
      </c>
      <c r="F33" s="70">
        <f t="shared" si="4"/>
        <v>-0.11544164000549983</v>
      </c>
      <c r="G33" s="94">
        <f t="shared" si="4"/>
        <v>0.49506527893853347</v>
      </c>
      <c r="H33" s="47">
        <v>946.54263311399995</v>
      </c>
      <c r="I33" s="47">
        <v>928.531300558</v>
      </c>
      <c r="J33" s="47">
        <v>1328.914565648</v>
      </c>
      <c r="K33" s="70">
        <f t="shared" si="5"/>
        <v>-1.9028548663196559E-2</v>
      </c>
      <c r="L33" s="94">
        <f t="shared" si="5"/>
        <v>0.43120061203040766</v>
      </c>
    </row>
    <row r="34" spans="2:12" x14ac:dyDescent="0.25">
      <c r="B34" s="42" t="s">
        <v>29</v>
      </c>
      <c r="C34" s="47">
        <v>877.12151772499999</v>
      </c>
      <c r="D34" s="47">
        <v>849.21699845299997</v>
      </c>
      <c r="E34" s="47">
        <v>802.08442795600001</v>
      </c>
      <c r="F34" s="70">
        <f t="shared" si="4"/>
        <v>-3.1813743829220247E-2</v>
      </c>
      <c r="G34" s="94">
        <f t="shared" si="4"/>
        <v>-5.5501209446890881E-2</v>
      </c>
      <c r="H34" s="47">
        <v>349.09276235300001</v>
      </c>
      <c r="I34" s="47">
        <v>319.55069546700003</v>
      </c>
      <c r="J34" s="47">
        <v>297.79341212999998</v>
      </c>
      <c r="K34" s="70">
        <f t="shared" si="5"/>
        <v>-8.4625263173251544E-2</v>
      </c>
      <c r="L34" s="94">
        <f t="shared" si="5"/>
        <v>-6.8087109950436389E-2</v>
      </c>
    </row>
    <row r="35" spans="2:12" x14ac:dyDescent="0.25">
      <c r="B35" s="95"/>
      <c r="C35" s="90"/>
      <c r="D35" s="90"/>
      <c r="E35" s="90"/>
      <c r="F35" s="96"/>
      <c r="G35" s="97"/>
      <c r="H35" s="90"/>
      <c r="I35" s="90"/>
      <c r="J35" s="90"/>
      <c r="K35" s="98"/>
      <c r="L35" s="99"/>
    </row>
    <row r="36" spans="2:12" x14ac:dyDescent="0.25">
      <c r="B36" s="89" t="s">
        <v>53</v>
      </c>
      <c r="C36" s="90">
        <f>SUM(C37:C38)</f>
        <v>1555.4910186210002</v>
      </c>
      <c r="D36" s="90">
        <f>SUM(D37:D38)</f>
        <v>1537.628251136</v>
      </c>
      <c r="E36" s="90">
        <f>SUM(E37:E38)</f>
        <v>1641.1948823309999</v>
      </c>
      <c r="F36" s="64">
        <f t="shared" ref="F36:G38" si="6">(D36-C36)/C36</f>
        <v>-1.1483684104351933E-2</v>
      </c>
      <c r="G36" s="91">
        <f t="shared" si="6"/>
        <v>6.7354792108225675E-2</v>
      </c>
      <c r="H36" s="90">
        <f>SUM(H37:H38)</f>
        <v>702.878522643</v>
      </c>
      <c r="I36" s="90">
        <f>SUM(I37:I38)</f>
        <v>809.24823627299997</v>
      </c>
      <c r="J36" s="90">
        <f>SUM(J37:J38)</f>
        <v>930.33075793699993</v>
      </c>
      <c r="K36" s="64">
        <f t="shared" ref="K36:L38" si="7">(I36-H36)/H36</f>
        <v>0.15133442010722295</v>
      </c>
      <c r="L36" s="91">
        <f t="shared" si="7"/>
        <v>0.14962346068450713</v>
      </c>
    </row>
    <row r="37" spans="2:12" x14ac:dyDescent="0.25">
      <c r="B37" s="42" t="s">
        <v>28</v>
      </c>
      <c r="C37" s="47">
        <v>179.379743483</v>
      </c>
      <c r="D37" s="47">
        <v>204.46254860499999</v>
      </c>
      <c r="E37" s="47">
        <v>226.69442213799999</v>
      </c>
      <c r="F37" s="70">
        <f t="shared" si="6"/>
        <v>0.13983075588675439</v>
      </c>
      <c r="G37" s="94">
        <f t="shared" si="6"/>
        <v>0.1087332310229079</v>
      </c>
      <c r="H37" s="47">
        <v>544.51146187100005</v>
      </c>
      <c r="I37" s="47">
        <v>592.935720124</v>
      </c>
      <c r="J37" s="47">
        <v>737.48515279799994</v>
      </c>
      <c r="K37" s="70">
        <f t="shared" si="7"/>
        <v>8.8931568284364451E-2</v>
      </c>
      <c r="L37" s="94">
        <f t="shared" si="7"/>
        <v>0.24378600878316201</v>
      </c>
    </row>
    <row r="38" spans="2:12" x14ac:dyDescent="0.25">
      <c r="B38" s="42" t="s">
        <v>29</v>
      </c>
      <c r="C38" s="47">
        <v>1376.1112751380001</v>
      </c>
      <c r="D38" s="47">
        <v>1333.1657025310001</v>
      </c>
      <c r="E38" s="47">
        <v>1414.500460193</v>
      </c>
      <c r="F38" s="70">
        <f t="shared" si="6"/>
        <v>-3.1207921468918518E-2</v>
      </c>
      <c r="G38" s="94">
        <f t="shared" si="6"/>
        <v>6.1008738454332259E-2</v>
      </c>
      <c r="H38" s="47">
        <v>158.367060772</v>
      </c>
      <c r="I38" s="47">
        <v>216.312516149</v>
      </c>
      <c r="J38" s="47">
        <v>192.84560513900001</v>
      </c>
      <c r="K38" s="70">
        <f t="shared" si="7"/>
        <v>0.36589335619749669</v>
      </c>
      <c r="L38" s="94">
        <f t="shared" si="7"/>
        <v>-0.10848614508203286</v>
      </c>
    </row>
    <row r="39" spans="2:12" x14ac:dyDescent="0.25">
      <c r="B39" s="95"/>
      <c r="C39" s="90"/>
      <c r="D39" s="90"/>
      <c r="E39" s="90"/>
      <c r="F39" s="96"/>
      <c r="G39" s="97"/>
      <c r="H39" s="90"/>
      <c r="I39" s="90"/>
      <c r="J39" s="90"/>
      <c r="K39" s="98"/>
      <c r="L39" s="99"/>
    </row>
    <row r="40" spans="2:12" x14ac:dyDescent="0.25">
      <c r="B40" s="89" t="s">
        <v>39</v>
      </c>
      <c r="C40" s="90">
        <f t="shared" ref="C40:E42" si="8">C36+C32+C28+C24+C20+C16</f>
        <v>5044.7604648940014</v>
      </c>
      <c r="D40" s="90">
        <f t="shared" si="8"/>
        <v>5148.5361845139996</v>
      </c>
      <c r="E40" s="90">
        <f t="shared" si="8"/>
        <v>5025.7745366970012</v>
      </c>
      <c r="F40" s="64">
        <f t="shared" ref="F40:G42" si="9">(D40-C40)/C40</f>
        <v>2.057099050433878E-2</v>
      </c>
      <c r="G40" s="91">
        <f t="shared" si="9"/>
        <v>-2.3843990489228084E-2</v>
      </c>
      <c r="H40" s="90">
        <f t="shared" ref="H40:J42" si="10">H36+H32+H28+H24+H20+H16</f>
        <v>6140.1470598889991</v>
      </c>
      <c r="I40" s="90">
        <f t="shared" si="10"/>
        <v>5726.1231061920007</v>
      </c>
      <c r="J40" s="90">
        <f t="shared" si="10"/>
        <v>6791.2530309189997</v>
      </c>
      <c r="K40" s="64">
        <f t="shared" ref="K40:L42" si="11">(I40-H40)/H40</f>
        <v>-6.7428996351185613E-2</v>
      </c>
      <c r="L40" s="91">
        <f t="shared" si="11"/>
        <v>0.18601240402519639</v>
      </c>
    </row>
    <row r="41" spans="2:12" x14ac:dyDescent="0.25">
      <c r="B41" s="51" t="s">
        <v>28</v>
      </c>
      <c r="C41" s="47">
        <f t="shared" si="8"/>
        <v>1505.4647512370002</v>
      </c>
      <c r="D41" s="47">
        <f t="shared" si="8"/>
        <v>1746.3429607439998</v>
      </c>
      <c r="E41" s="47">
        <f t="shared" si="8"/>
        <v>1576.6301771379999</v>
      </c>
      <c r="F41" s="70">
        <f t="shared" si="9"/>
        <v>0.16000255689087134</v>
      </c>
      <c r="G41" s="94">
        <f t="shared" si="9"/>
        <v>-9.7181817902307482E-2</v>
      </c>
      <c r="H41" s="47">
        <f t="shared" si="10"/>
        <v>4242.0230047770001</v>
      </c>
      <c r="I41" s="47">
        <f t="shared" si="10"/>
        <v>3781.4917496770004</v>
      </c>
      <c r="J41" s="47">
        <f t="shared" si="10"/>
        <v>4936.5323054259998</v>
      </c>
      <c r="K41" s="70">
        <f t="shared" si="11"/>
        <v>-0.10856406355679571</v>
      </c>
      <c r="L41" s="94">
        <f t="shared" si="11"/>
        <v>0.30544574263520691</v>
      </c>
    </row>
    <row r="42" spans="2:12" ht="15.75" thickBot="1" x14ac:dyDescent="0.3">
      <c r="B42" s="73" t="s">
        <v>29</v>
      </c>
      <c r="C42" s="100">
        <f t="shared" si="8"/>
        <v>3539.2957136570003</v>
      </c>
      <c r="D42" s="100">
        <f t="shared" si="8"/>
        <v>3402.1932237700003</v>
      </c>
      <c r="E42" s="100">
        <f t="shared" si="8"/>
        <v>3449.1443595589999</v>
      </c>
      <c r="F42" s="101">
        <f t="shared" si="9"/>
        <v>-3.8737223724473142E-2</v>
      </c>
      <c r="G42" s="102">
        <f t="shared" si="9"/>
        <v>1.3800255511934936E-2</v>
      </c>
      <c r="H42" s="100">
        <f t="shared" si="10"/>
        <v>1898.124055112</v>
      </c>
      <c r="I42" s="100">
        <f t="shared" si="10"/>
        <v>1944.6313565150001</v>
      </c>
      <c r="J42" s="100">
        <f t="shared" si="10"/>
        <v>1854.7207254930001</v>
      </c>
      <c r="K42" s="103">
        <f t="shared" si="11"/>
        <v>2.4501718566680281E-2</v>
      </c>
      <c r="L42" s="104">
        <f t="shared" si="11"/>
        <v>-4.6235308672143399E-2</v>
      </c>
    </row>
    <row r="43" spans="2:12" x14ac:dyDescent="0.25">
      <c r="B43" s="105"/>
      <c r="C43" s="68"/>
      <c r="D43" s="68"/>
      <c r="E43" s="68"/>
      <c r="F43" s="64"/>
      <c r="G43" s="64"/>
      <c r="H43" s="68"/>
      <c r="I43" s="68"/>
      <c r="J43" s="68"/>
      <c r="K43" s="106"/>
      <c r="L43" s="107"/>
    </row>
    <row r="44" spans="2:12" ht="15.75" thickBot="1" x14ac:dyDescent="0.3">
      <c r="B44" s="108"/>
      <c r="C44" s="39"/>
      <c r="D44" s="109"/>
      <c r="E44" s="109"/>
      <c r="F44" s="108"/>
      <c r="G44" s="147"/>
      <c r="H44" s="147"/>
      <c r="I44" s="147"/>
      <c r="J44" s="147"/>
      <c r="K44" s="147"/>
      <c r="L44" s="147"/>
    </row>
    <row r="45" spans="2:12" ht="15.75" thickBot="1" x14ac:dyDescent="0.3">
      <c r="B45" s="54"/>
      <c r="C45" s="110">
        <v>44927</v>
      </c>
      <c r="D45" s="110">
        <v>45292</v>
      </c>
      <c r="E45" s="110">
        <v>45658</v>
      </c>
      <c r="F45" s="107"/>
      <c r="G45" s="147"/>
      <c r="H45" s="147"/>
      <c r="I45" s="147"/>
      <c r="J45" s="147"/>
      <c r="K45" s="147"/>
      <c r="L45" s="147"/>
    </row>
    <row r="46" spans="2:12" x14ac:dyDescent="0.25">
      <c r="B46" s="112" t="s">
        <v>40</v>
      </c>
      <c r="C46" s="113">
        <f>C40-H40</f>
        <v>-1095.3865949949977</v>
      </c>
      <c r="D46" s="66">
        <f>D40-I40</f>
        <v>-577.58692167800109</v>
      </c>
      <c r="E46" s="67">
        <f>E40-J40</f>
        <v>-1765.4784942219985</v>
      </c>
      <c r="F46" s="107"/>
      <c r="G46" s="147"/>
      <c r="H46" s="147"/>
      <c r="I46" s="147"/>
      <c r="J46" s="147"/>
      <c r="K46" s="147"/>
      <c r="L46" s="147"/>
    </row>
    <row r="47" spans="2:12" x14ac:dyDescent="0.25">
      <c r="B47" s="114" t="s">
        <v>28</v>
      </c>
      <c r="C47" s="115">
        <f>C41-H41</f>
        <v>-2736.5582535399999</v>
      </c>
      <c r="D47" s="68">
        <f t="shared" ref="D47:E48" si="12">D41-I41</f>
        <v>-2035.1487889330006</v>
      </c>
      <c r="E47" s="69">
        <f t="shared" si="12"/>
        <v>-3359.9021282879999</v>
      </c>
      <c r="F47" s="107"/>
      <c r="G47" s="147"/>
      <c r="H47" s="147"/>
      <c r="I47" s="147"/>
      <c r="J47" s="147"/>
      <c r="K47" s="147"/>
      <c r="L47" s="147"/>
    </row>
    <row r="48" spans="2:12" x14ac:dyDescent="0.25">
      <c r="B48" s="114" t="s">
        <v>29</v>
      </c>
      <c r="C48" s="115">
        <f>C42-H42</f>
        <v>1641.1716585450004</v>
      </c>
      <c r="D48" s="68">
        <f t="shared" si="12"/>
        <v>1457.5618672550002</v>
      </c>
      <c r="E48" s="69">
        <f t="shared" si="12"/>
        <v>1594.4236340659997</v>
      </c>
      <c r="F48" s="107"/>
      <c r="G48" s="147"/>
      <c r="H48" s="147"/>
      <c r="I48" s="147"/>
      <c r="J48" s="147"/>
      <c r="K48" s="147"/>
      <c r="L48" s="147"/>
    </row>
    <row r="49" spans="2:12" x14ac:dyDescent="0.25">
      <c r="B49" s="114"/>
      <c r="C49" s="115"/>
      <c r="D49" s="68"/>
      <c r="E49" s="69"/>
      <c r="F49" s="107"/>
      <c r="G49" s="147"/>
      <c r="H49" s="147"/>
      <c r="I49" s="147"/>
      <c r="J49" s="147"/>
      <c r="K49" s="147"/>
      <c r="L49" s="147"/>
    </row>
    <row r="50" spans="2:12" x14ac:dyDescent="0.25">
      <c r="B50" s="116" t="s">
        <v>41</v>
      </c>
      <c r="C50" s="117">
        <f>C40/H40</f>
        <v>0.82160254724993509</v>
      </c>
      <c r="D50" s="71">
        <f>D40/I40</f>
        <v>0.89913124273325151</v>
      </c>
      <c r="E50" s="72">
        <f>E40/J40</f>
        <v>0.74003641357726113</v>
      </c>
      <c r="F50" s="107"/>
      <c r="G50" s="147"/>
      <c r="H50" s="147"/>
      <c r="I50" s="147"/>
      <c r="J50" s="147"/>
      <c r="K50" s="147"/>
      <c r="L50" s="147"/>
    </row>
    <row r="51" spans="2:12" x14ac:dyDescent="0.25">
      <c r="B51" s="114" t="s">
        <v>28</v>
      </c>
      <c r="C51" s="117">
        <f>C41/H41</f>
        <v>0.35489311338992641</v>
      </c>
      <c r="D51" s="71">
        <f t="shared" ref="D51:E52" si="13">D41/I41</f>
        <v>0.4618132410028834</v>
      </c>
      <c r="E51" s="72">
        <f t="shared" si="13"/>
        <v>0.319380099144706</v>
      </c>
      <c r="F51" s="107"/>
      <c r="G51" s="147"/>
      <c r="H51" s="147"/>
      <c r="I51" s="147"/>
      <c r="J51" s="147"/>
      <c r="K51" s="147"/>
      <c r="L51" s="147"/>
    </row>
    <row r="52" spans="2:12" ht="15.75" thickBot="1" x14ac:dyDescent="0.3">
      <c r="B52" s="118" t="s">
        <v>29</v>
      </c>
      <c r="C52" s="119">
        <f>C42/H42</f>
        <v>1.864628238668079</v>
      </c>
      <c r="D52" s="74">
        <f t="shared" si="13"/>
        <v>1.7495311964253812</v>
      </c>
      <c r="E52" s="75">
        <f t="shared" si="13"/>
        <v>1.859656988866714</v>
      </c>
      <c r="F52" s="107"/>
      <c r="G52" s="147"/>
      <c r="H52" s="147"/>
      <c r="I52" s="147"/>
      <c r="J52" s="147"/>
      <c r="K52" s="147"/>
      <c r="L52" s="147"/>
    </row>
    <row r="53" spans="2:12" x14ac:dyDescent="0.25">
      <c r="B53" s="120"/>
      <c r="C53" s="71"/>
      <c r="D53" s="71"/>
      <c r="E53" s="71"/>
      <c r="G53" s="111"/>
      <c r="H53" s="111"/>
      <c r="I53" s="111"/>
      <c r="L53" s="63"/>
    </row>
  </sheetData>
  <mergeCells count="6">
    <mergeCell ref="B8:L8"/>
    <mergeCell ref="B10:L10"/>
    <mergeCell ref="C12:G12"/>
    <mergeCell ref="H12:L12"/>
    <mergeCell ref="C13:E13"/>
    <mergeCell ref="H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dcterms:created xsi:type="dcterms:W3CDTF">2015-06-05T18:19:34Z</dcterms:created>
  <dcterms:modified xsi:type="dcterms:W3CDTF">2025-02-13T08:06:17Z</dcterms:modified>
</cp:coreProperties>
</file>