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Commerce\Année-2025\Rst-comext\Rst-08-2025\"/>
    </mc:Choice>
  </mc:AlternateContent>
  <xr:revisionPtr revIDLastSave="0" documentId="13_ncr:1_{0D0C8117-F65F-4BDF-81F7-77774B330E0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Globale" sheetId="1" r:id="rId1"/>
    <sheet name="GP" sheetId="2" r:id="rId2"/>
    <sheet name="GSA" sheetId="3" r:id="rId3"/>
    <sheet name="TYPE" sheetId="4" r:id="rId4"/>
  </sheets>
  <definedNames>
    <definedName name="_xlnm.Print_Area" localSheetId="0">Globale!#REF!</definedName>
    <definedName name="_xlnm.Print_Area" localSheetId="1">GP!#REF!</definedName>
    <definedName name="_xlnm.Print_Area" localSheetId="2">GSA!#REF!</definedName>
    <definedName name="_xlnm.Print_Area" localSheetId="3">TYPE!#REF!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C49" i="1"/>
  <c r="E48" i="1"/>
  <c r="D48" i="1"/>
  <c r="C48" i="1"/>
  <c r="G46" i="1"/>
  <c r="F46" i="1"/>
  <c r="G45" i="1"/>
  <c r="F45" i="1"/>
  <c r="E41" i="1"/>
  <c r="D41" i="1"/>
  <c r="C41" i="1"/>
  <c r="E40" i="1"/>
  <c r="D40" i="1"/>
  <c r="C40" i="1"/>
  <c r="G38" i="1"/>
  <c r="F38" i="1"/>
  <c r="G37" i="1"/>
  <c r="F37" i="1"/>
  <c r="E21" i="1"/>
  <c r="E22" i="1"/>
  <c r="E25" i="1"/>
  <c r="D21" i="1"/>
  <c r="D22" i="1"/>
  <c r="D25" i="1"/>
  <c r="C21" i="1"/>
  <c r="C22" i="1"/>
  <c r="C25" i="1"/>
  <c r="E24" i="1"/>
  <c r="D24" i="1"/>
  <c r="C24" i="1"/>
  <c r="G22" i="1"/>
  <c r="F22" i="1"/>
  <c r="G21" i="1"/>
  <c r="F21" i="1"/>
  <c r="E43" i="4"/>
  <c r="J23" i="4"/>
  <c r="J43" i="4"/>
  <c r="F53" i="4"/>
  <c r="D43" i="4"/>
  <c r="I23" i="4"/>
  <c r="I43" i="4"/>
  <c r="E53" i="4"/>
  <c r="C43" i="4"/>
  <c r="H23" i="4"/>
  <c r="H43" i="4"/>
  <c r="D53" i="4"/>
  <c r="E42" i="4"/>
  <c r="J42" i="4"/>
  <c r="F52" i="4"/>
  <c r="D42" i="4"/>
  <c r="I42" i="4"/>
  <c r="E52" i="4"/>
  <c r="C42" i="4"/>
  <c r="H42" i="4"/>
  <c r="D52" i="4"/>
  <c r="E37" i="4"/>
  <c r="E33" i="4"/>
  <c r="E29" i="4"/>
  <c r="E25" i="4"/>
  <c r="E21" i="4"/>
  <c r="E17" i="4"/>
  <c r="E41" i="4"/>
  <c r="J37" i="4"/>
  <c r="J33" i="4"/>
  <c r="J29" i="4"/>
  <c r="J25" i="4"/>
  <c r="J21" i="4"/>
  <c r="J17" i="4"/>
  <c r="J41" i="4"/>
  <c r="F51" i="4"/>
  <c r="D37" i="4"/>
  <c r="D33" i="4"/>
  <c r="D29" i="4"/>
  <c r="D25" i="4"/>
  <c r="D21" i="4"/>
  <c r="D17" i="4"/>
  <c r="D41" i="4"/>
  <c r="I37" i="4"/>
  <c r="I33" i="4"/>
  <c r="I29" i="4"/>
  <c r="I25" i="4"/>
  <c r="I21" i="4"/>
  <c r="I17" i="4"/>
  <c r="I41" i="4"/>
  <c r="E51" i="4"/>
  <c r="C37" i="4"/>
  <c r="C33" i="4"/>
  <c r="C29" i="4"/>
  <c r="C25" i="4"/>
  <c r="C21" i="4"/>
  <c r="C17" i="4"/>
  <c r="C41" i="4"/>
  <c r="H37" i="4"/>
  <c r="H33" i="4"/>
  <c r="H29" i="4"/>
  <c r="H25" i="4"/>
  <c r="H21" i="4"/>
  <c r="H17" i="4"/>
  <c r="H41" i="4"/>
  <c r="D51" i="4"/>
  <c r="F49" i="4"/>
  <c r="E49" i="4"/>
  <c r="D49" i="4"/>
  <c r="F48" i="4"/>
  <c r="E48" i="4"/>
  <c r="D48" i="4"/>
  <c r="F47" i="4"/>
  <c r="E47" i="4"/>
  <c r="D47" i="4"/>
  <c r="L43" i="4"/>
  <c r="K43" i="4"/>
  <c r="G43" i="4"/>
  <c r="F43" i="4"/>
  <c r="L42" i="4"/>
  <c r="K42" i="4"/>
  <c r="G42" i="4"/>
  <c r="F42" i="4"/>
  <c r="L41" i="4"/>
  <c r="K41" i="4"/>
  <c r="G41" i="4"/>
  <c r="F41" i="4"/>
  <c r="L39" i="4"/>
  <c r="K39" i="4"/>
  <c r="G39" i="4"/>
  <c r="F39" i="4"/>
  <c r="L38" i="4"/>
  <c r="K38" i="4"/>
  <c r="G38" i="4"/>
  <c r="F38" i="4"/>
  <c r="L37" i="4"/>
  <c r="K37" i="4"/>
  <c r="G37" i="4"/>
  <c r="F37" i="4"/>
  <c r="L35" i="4"/>
  <c r="K35" i="4"/>
  <c r="G35" i="4"/>
  <c r="F35" i="4"/>
  <c r="L34" i="4"/>
  <c r="K34" i="4"/>
  <c r="G34" i="4"/>
  <c r="F34" i="4"/>
  <c r="L33" i="4"/>
  <c r="K33" i="4"/>
  <c r="G33" i="4"/>
  <c r="F33" i="4"/>
  <c r="L31" i="4"/>
  <c r="K31" i="4"/>
  <c r="G31" i="4"/>
  <c r="F31" i="4"/>
  <c r="L30" i="4"/>
  <c r="K30" i="4"/>
  <c r="G30" i="4"/>
  <c r="F30" i="4"/>
  <c r="L29" i="4"/>
  <c r="K29" i="4"/>
  <c r="G29" i="4"/>
  <c r="F29" i="4"/>
  <c r="L26" i="4"/>
  <c r="K26" i="4"/>
  <c r="G26" i="4"/>
  <c r="F26" i="4"/>
  <c r="L25" i="4"/>
  <c r="K25" i="4"/>
  <c r="G25" i="4"/>
  <c r="F25" i="4"/>
  <c r="L22" i="4"/>
  <c r="K22" i="4"/>
  <c r="G22" i="4"/>
  <c r="F22" i="4"/>
  <c r="L21" i="4"/>
  <c r="K21" i="4"/>
  <c r="G21" i="4"/>
  <c r="F21" i="4"/>
  <c r="L19" i="4"/>
  <c r="K19" i="4"/>
  <c r="G19" i="4"/>
  <c r="F19" i="4"/>
  <c r="L18" i="4"/>
  <c r="K18" i="4"/>
  <c r="G18" i="4"/>
  <c r="F18" i="4"/>
  <c r="L17" i="4"/>
  <c r="K17" i="4"/>
  <c r="G17" i="4"/>
  <c r="F17" i="4"/>
  <c r="E41" i="3"/>
  <c r="E29" i="3"/>
  <c r="E25" i="3"/>
  <c r="E57" i="3"/>
  <c r="J41" i="3"/>
  <c r="J29" i="3"/>
  <c r="J25" i="3"/>
  <c r="J21" i="3"/>
  <c r="J57" i="3"/>
  <c r="F67" i="3"/>
  <c r="D41" i="3"/>
  <c r="D29" i="3"/>
  <c r="D25" i="3"/>
  <c r="D57" i="3"/>
  <c r="I41" i="3"/>
  <c r="I29" i="3"/>
  <c r="I25" i="3"/>
  <c r="I21" i="3"/>
  <c r="I57" i="3"/>
  <c r="E67" i="3"/>
  <c r="C41" i="3"/>
  <c r="C29" i="3"/>
  <c r="C25" i="3"/>
  <c r="C57" i="3"/>
  <c r="H41" i="3"/>
  <c r="H29" i="3"/>
  <c r="H25" i="3"/>
  <c r="H21" i="3"/>
  <c r="H57" i="3"/>
  <c r="D67" i="3"/>
  <c r="E40" i="3"/>
  <c r="E28" i="3"/>
  <c r="E56" i="3"/>
  <c r="J40" i="3"/>
  <c r="J28" i="3"/>
  <c r="J56" i="3"/>
  <c r="F66" i="3"/>
  <c r="D40" i="3"/>
  <c r="D28" i="3"/>
  <c r="D56" i="3"/>
  <c r="I40" i="3"/>
  <c r="I28" i="3"/>
  <c r="I56" i="3"/>
  <c r="E66" i="3"/>
  <c r="C40" i="3"/>
  <c r="C28" i="3"/>
  <c r="C56" i="3"/>
  <c r="H40" i="3"/>
  <c r="H28" i="3"/>
  <c r="H56" i="3"/>
  <c r="D66" i="3"/>
  <c r="E51" i="3"/>
  <c r="E39" i="3"/>
  <c r="E27" i="3"/>
  <c r="E23" i="3"/>
  <c r="E19" i="3"/>
  <c r="E15" i="3"/>
  <c r="E55" i="3"/>
  <c r="J51" i="3"/>
  <c r="J39" i="3"/>
  <c r="J27" i="3"/>
  <c r="J23" i="3"/>
  <c r="J19" i="3"/>
  <c r="J15" i="3"/>
  <c r="J55" i="3"/>
  <c r="F65" i="3"/>
  <c r="D51" i="3"/>
  <c r="D39" i="3"/>
  <c r="D27" i="3"/>
  <c r="D23" i="3"/>
  <c r="D19" i="3"/>
  <c r="D15" i="3"/>
  <c r="D55" i="3"/>
  <c r="I51" i="3"/>
  <c r="I39" i="3"/>
  <c r="I27" i="3"/>
  <c r="I23" i="3"/>
  <c r="I19" i="3"/>
  <c r="I15" i="3"/>
  <c r="I55" i="3"/>
  <c r="E65" i="3"/>
  <c r="C51" i="3"/>
  <c r="C39" i="3"/>
  <c r="C27" i="3"/>
  <c r="C23" i="3"/>
  <c r="C19" i="3"/>
  <c r="C15" i="3"/>
  <c r="C55" i="3"/>
  <c r="H51" i="3"/>
  <c r="H39" i="3"/>
  <c r="H27" i="3"/>
  <c r="H23" i="3"/>
  <c r="H19" i="3"/>
  <c r="H15" i="3"/>
  <c r="H55" i="3"/>
  <c r="D65" i="3"/>
  <c r="F63" i="3"/>
  <c r="E63" i="3"/>
  <c r="D63" i="3"/>
  <c r="F62" i="3"/>
  <c r="E62" i="3"/>
  <c r="D62" i="3"/>
  <c r="F61" i="3"/>
  <c r="E61" i="3"/>
  <c r="D61" i="3"/>
  <c r="L57" i="3"/>
  <c r="K57" i="3"/>
  <c r="G57" i="3"/>
  <c r="F57" i="3"/>
  <c r="L56" i="3"/>
  <c r="K56" i="3"/>
  <c r="G56" i="3"/>
  <c r="F56" i="3"/>
  <c r="L55" i="3"/>
  <c r="K55" i="3"/>
  <c r="G55" i="3"/>
  <c r="F55" i="3"/>
  <c r="L53" i="3"/>
  <c r="K53" i="3"/>
  <c r="G53" i="3"/>
  <c r="F53" i="3"/>
  <c r="L52" i="3"/>
  <c r="K52" i="3"/>
  <c r="G52" i="3"/>
  <c r="F52" i="3"/>
  <c r="L51" i="3"/>
  <c r="K51" i="3"/>
  <c r="G51" i="3"/>
  <c r="F51" i="3"/>
  <c r="L49" i="3"/>
  <c r="K49" i="3"/>
  <c r="G49" i="3"/>
  <c r="F49" i="3"/>
  <c r="L48" i="3"/>
  <c r="K48" i="3"/>
  <c r="G48" i="3"/>
  <c r="F48" i="3"/>
  <c r="J47" i="3"/>
  <c r="I47" i="3"/>
  <c r="L47" i="3"/>
  <c r="H47" i="3"/>
  <c r="K47" i="3"/>
  <c r="E47" i="3"/>
  <c r="D47" i="3"/>
  <c r="G47" i="3"/>
  <c r="C47" i="3"/>
  <c r="F47" i="3"/>
  <c r="L45" i="3"/>
  <c r="K45" i="3"/>
  <c r="G45" i="3"/>
  <c r="F45" i="3"/>
  <c r="L44" i="3"/>
  <c r="K44" i="3"/>
  <c r="G44" i="3"/>
  <c r="F44" i="3"/>
  <c r="J43" i="3"/>
  <c r="I43" i="3"/>
  <c r="L43" i="3"/>
  <c r="H43" i="3"/>
  <c r="K43" i="3"/>
  <c r="E43" i="3"/>
  <c r="D43" i="3"/>
  <c r="G43" i="3"/>
  <c r="C43" i="3"/>
  <c r="F43" i="3"/>
  <c r="L41" i="3"/>
  <c r="K41" i="3"/>
  <c r="G41" i="3"/>
  <c r="F41" i="3"/>
  <c r="L40" i="3"/>
  <c r="K40" i="3"/>
  <c r="G40" i="3"/>
  <c r="F40" i="3"/>
  <c r="L39" i="3"/>
  <c r="K39" i="3"/>
  <c r="G39" i="3"/>
  <c r="F39" i="3"/>
  <c r="L37" i="3"/>
  <c r="K37" i="3"/>
  <c r="G37" i="3"/>
  <c r="F37" i="3"/>
  <c r="L36" i="3"/>
  <c r="K36" i="3"/>
  <c r="G36" i="3"/>
  <c r="F36" i="3"/>
  <c r="J35" i="3"/>
  <c r="I35" i="3"/>
  <c r="L35" i="3"/>
  <c r="H35" i="3"/>
  <c r="K35" i="3"/>
  <c r="E35" i="3"/>
  <c r="D35" i="3"/>
  <c r="G35" i="3"/>
  <c r="C35" i="3"/>
  <c r="F35" i="3"/>
  <c r="L33" i="3"/>
  <c r="K33" i="3"/>
  <c r="G33" i="3"/>
  <c r="F33" i="3"/>
  <c r="L32" i="3"/>
  <c r="K32" i="3"/>
  <c r="G32" i="3"/>
  <c r="F32" i="3"/>
  <c r="J31" i="3"/>
  <c r="I31" i="3"/>
  <c r="L31" i="3"/>
  <c r="H31" i="3"/>
  <c r="K31" i="3"/>
  <c r="E31" i="3"/>
  <c r="D31" i="3"/>
  <c r="G31" i="3"/>
  <c r="C31" i="3"/>
  <c r="F31" i="3"/>
  <c r="L29" i="3"/>
  <c r="K29" i="3"/>
  <c r="G29" i="3"/>
  <c r="F29" i="3"/>
  <c r="L28" i="3"/>
  <c r="K28" i="3"/>
  <c r="G28" i="3"/>
  <c r="F28" i="3"/>
  <c r="L27" i="3"/>
  <c r="K27" i="3"/>
  <c r="G27" i="3"/>
  <c r="F27" i="3"/>
  <c r="L24" i="3"/>
  <c r="K24" i="3"/>
  <c r="G24" i="3"/>
  <c r="F24" i="3"/>
  <c r="L23" i="3"/>
  <c r="K23" i="3"/>
  <c r="G23" i="3"/>
  <c r="F23" i="3"/>
  <c r="L20" i="3"/>
  <c r="K20" i="3"/>
  <c r="G20" i="3"/>
  <c r="F20" i="3"/>
  <c r="L19" i="3"/>
  <c r="K19" i="3"/>
  <c r="G19" i="3"/>
  <c r="F19" i="3"/>
  <c r="L17" i="3"/>
  <c r="K17" i="3"/>
  <c r="G17" i="3"/>
  <c r="F17" i="3"/>
  <c r="L16" i="3"/>
  <c r="K16" i="3"/>
  <c r="G16" i="3"/>
  <c r="F16" i="3"/>
  <c r="L15" i="3"/>
  <c r="K15" i="3"/>
  <c r="G15" i="3"/>
  <c r="F15" i="3"/>
  <c r="E48" i="2"/>
  <c r="E49" i="2"/>
  <c r="E52" i="2"/>
  <c r="D48" i="2"/>
  <c r="D49" i="2"/>
  <c r="D52" i="2"/>
  <c r="C48" i="2"/>
  <c r="C49" i="2"/>
  <c r="C52" i="2"/>
  <c r="E51" i="2"/>
  <c r="D51" i="2"/>
  <c r="G51" i="2"/>
  <c r="C51" i="2"/>
  <c r="F51" i="2"/>
  <c r="G49" i="2"/>
  <c r="F49" i="2"/>
  <c r="G48" i="2"/>
  <c r="F48" i="2"/>
  <c r="E46" i="2"/>
  <c r="D46" i="2"/>
  <c r="C46" i="2"/>
  <c r="E45" i="2"/>
  <c r="D45" i="2"/>
  <c r="C45" i="2"/>
  <c r="G43" i="2"/>
  <c r="F43" i="2"/>
  <c r="G42" i="2"/>
  <c r="F42" i="2"/>
  <c r="E39" i="2"/>
  <c r="D39" i="2"/>
  <c r="C39" i="2"/>
  <c r="E38" i="2"/>
  <c r="D38" i="2"/>
  <c r="C38" i="2"/>
  <c r="G36" i="2"/>
  <c r="F36" i="2"/>
  <c r="G35" i="2"/>
  <c r="F35" i="2"/>
  <c r="E32" i="2"/>
  <c r="D32" i="2"/>
  <c r="C32" i="2"/>
  <c r="E31" i="2"/>
  <c r="D31" i="2"/>
  <c r="C31" i="2"/>
  <c r="G29" i="2"/>
  <c r="F29" i="2"/>
  <c r="G28" i="2"/>
  <c r="F28" i="2"/>
  <c r="E25" i="2"/>
  <c r="D25" i="2"/>
  <c r="C25" i="2"/>
  <c r="E24" i="2"/>
  <c r="D24" i="2"/>
  <c r="C24" i="2"/>
  <c r="G22" i="2"/>
  <c r="F22" i="2"/>
  <c r="G21" i="2"/>
  <c r="F21" i="2"/>
  <c r="E18" i="2"/>
  <c r="D18" i="2"/>
  <c r="C18" i="2"/>
  <c r="E17" i="2"/>
  <c r="D17" i="2"/>
  <c r="C17" i="2"/>
  <c r="G15" i="2"/>
  <c r="F15" i="2"/>
  <c r="G14" i="2"/>
  <c r="F14" i="2"/>
</calcChain>
</file>

<file path=xl/sharedStrings.xml><?xml version="1.0" encoding="utf-8"?>
<sst xmlns="http://schemas.openxmlformats.org/spreadsheetml/2006/main" count="190" uniqueCount="70">
  <si>
    <t>BALANCE COMMERCIALE</t>
  </si>
  <si>
    <t>GROUPES DE PRODUITS</t>
  </si>
  <si>
    <t>8 mois</t>
  </si>
  <si>
    <t>Var : en %</t>
  </si>
  <si>
    <t>2024/2023</t>
  </si>
  <si>
    <t>2025/2024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</si>
  <si>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</si>
  <si>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</si>
  <si>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</si>
  <si>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</si>
  <si>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</si>
  <si>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</si>
  <si>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</si>
  <si>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</si>
  <si>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</si>
  <si>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</si>
  <si>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</si>
  <si>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</si>
  <si>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</si>
  <si>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-</t>
  </si>
  <si>
    <t>COMMERCE EXTERIEUR SELON LE REGIME ET LE GROUPEMENT SECTORIEL D'ACTIVITE</t>
  </si>
  <si>
    <t>8 MOIS 2 0 2 5</t>
  </si>
  <si>
    <t>Produits</t>
  </si>
  <si>
    <t>Exportations</t>
  </si>
  <si>
    <t>Importations</t>
  </si>
  <si>
    <t>Valeurs en MD</t>
  </si>
  <si>
    <t>Variation</t>
  </si>
  <si>
    <t xml:space="preserve"> 8 mois 2023</t>
  </si>
  <si>
    <t xml:space="preserve"> 8 mois 2024</t>
  </si>
  <si>
    <t xml:space="preserve"> 8 mois 2025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</si>
  <si>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</si>
  <si>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</si>
  <si>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</si>
  <si>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</si>
  <si>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</si>
  <si>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</si>
  <si>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</si>
  <si>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</si>
  <si>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</si>
  <si>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</si>
  <si>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</si>
  <si>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</si>
  <si>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</si>
  <si>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</si>
  <si>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</si>
  <si>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>COMMERCE EXTERIEUR SELON LE REGIME ET LE TYPE D'UTILISATION</t>
  </si>
  <si>
    <t>8 MOIS 2025</t>
  </si>
  <si>
    <t xml:space="preserve">          Variation</t>
  </si>
  <si>
    <t xml:space="preserve"> 8 mois 23</t>
  </si>
  <si>
    <t xml:space="preserve"> 8 mois 24</t>
  </si>
  <si>
    <t xml:space="preserve"> 8 mois 25</t>
  </si>
  <si>
    <t xml:space="preserve"> 24/23</t>
  </si>
  <si>
    <t xml:space="preserve"> 25/24</t>
  </si>
  <si>
    <t>Produits Agric.et.Alimen.de base</t>
  </si>
  <si>
    <t>Produits Energétiques</t>
  </si>
  <si>
    <t>Produits Miniers et Phosphatés</t>
  </si>
  <si>
    <t>Autres Produits Intermédiaires</t>
  </si>
  <si>
    <t>Produits  d'Equipement</t>
  </si>
  <si>
    <t>Autres Produits de Consommation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</si>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</sst>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1"/>
      <name val="MS Sans Serif"/>
      <family val="2"/>
    </font>
    <font>
      <sz val="11"/>
      <name val="MS Sans Serif"/>
      <family val="2"/>
    </font>
    <font>
      <sz val="14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i/>
      <sz val="13"/>
      <name val="MS Sans Serif"/>
      <family val="2"/>
    </font>
    <font>
      <b/>
      <u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Continuous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Continuous"/>
    </xf>
    <xf numFmtId="0" fontId="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8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5" fillId="0" borderId="6" xfId="0" applyFont="1" applyBorder="1"/>
    <xf numFmtId="0" fontId="10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2" fillId="0" borderId="8" xfId="0" applyFont="1" applyBorder="1"/>
    <xf numFmtId="17" fontId="10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vertical="center"/>
    </xf>
    <xf numFmtId="164" fontId="11" fillId="0" borderId="0" xfId="0" applyNumberFormat="1" applyFont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165" fontId="11" fillId="0" borderId="7" xfId="1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165" fontId="8" fillId="0" borderId="0" xfId="1" applyNumberFormat="1" applyFont="1" applyBorder="1" applyAlignment="1">
      <alignment horizontal="center"/>
    </xf>
    <xf numFmtId="165" fontId="8" fillId="0" borderId="7" xfId="1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9" fontId="11" fillId="0" borderId="7" xfId="1" applyFont="1" applyBorder="1" applyAlignment="1">
      <alignment horizontal="center"/>
    </xf>
    <xf numFmtId="0" fontId="11" fillId="0" borderId="8" xfId="0" applyFont="1" applyBorder="1"/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17" fontId="10" fillId="0" borderId="12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1" fillId="0" borderId="14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6" fontId="2" fillId="0" borderId="0" xfId="0" applyNumberFormat="1" applyFont="1"/>
    <xf numFmtId="165" fontId="11" fillId="0" borderId="0" xfId="0" applyNumberFormat="1" applyFont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14" fillId="0" borderId="0" xfId="0" applyFont="1"/>
    <xf numFmtId="164" fontId="0" fillId="0" borderId="0" xfId="0" applyNumberFormat="1"/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1" fillId="0" borderId="0" xfId="0" applyFont="1" applyAlignment="1" applyProtection="1">
      <alignment horizontal="centerContinuous"/>
      <protection locked="0"/>
    </xf>
    <xf numFmtId="0" fontId="9" fillId="0" borderId="0" xfId="0" applyFont="1"/>
    <xf numFmtId="0" fontId="4" fillId="0" borderId="0" xfId="0" applyFont="1" applyAlignment="1">
      <alignment horizontal="centerContinuous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Continuous" vertical="center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Border="1" applyAlignment="1">
      <alignment horizontal="centerContinuous" vertical="center"/>
    </xf>
    <xf numFmtId="0" fontId="14" fillId="0" borderId="5" xfId="0" applyFont="1" applyBorder="1" applyAlignment="1">
      <alignment horizontal="centerContinuous" vertical="center"/>
    </xf>
    <xf numFmtId="0" fontId="16" fillId="0" borderId="6" xfId="0" applyFont="1" applyBorder="1"/>
    <xf numFmtId="0" fontId="16" fillId="0" borderId="0" xfId="0" applyFont="1"/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centerContinuous" vertical="center"/>
    </xf>
    <xf numFmtId="0" fontId="11" fillId="0" borderId="7" xfId="0" applyFont="1" applyBorder="1" applyAlignment="1">
      <alignment horizontal="left" vertical="center"/>
    </xf>
    <xf numFmtId="17" fontId="5" fillId="0" borderId="2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7" fontId="10" fillId="0" borderId="17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7" fontId="10" fillId="0" borderId="18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7" xfId="1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" fontId="11" fillId="0" borderId="7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165" fontId="8" fillId="0" borderId="10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6" fillId="0" borderId="0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0" fontId="17" fillId="0" borderId="11" xfId="0" applyFont="1" applyBorder="1"/>
    <xf numFmtId="17" fontId="10" fillId="0" borderId="5" xfId="0" applyNumberFormat="1" applyFont="1" applyBorder="1" applyAlignment="1">
      <alignment horizontal="center" vertical="center"/>
    </xf>
    <xf numFmtId="0" fontId="0" fillId="0" borderId="1" xfId="0" applyBorder="1"/>
    <xf numFmtId="164" fontId="11" fillId="0" borderId="19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8" fillId="0" borderId="0" xfId="0" applyFont="1"/>
    <xf numFmtId="0" fontId="9" fillId="4" borderId="0" xfId="0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5" fillId="4" borderId="21" xfId="0" applyFont="1" applyFill="1" applyBorder="1" applyAlignment="1">
      <alignment horizontal="center"/>
    </xf>
    <xf numFmtId="0" fontId="4" fillId="0" borderId="22" xfId="0" applyFont="1" applyBorder="1"/>
    <xf numFmtId="0" fontId="10" fillId="0" borderId="22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/>
    </xf>
    <xf numFmtId="17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164" fontId="4" fillId="0" borderId="0" xfId="0" applyNumberFormat="1" applyFont="1"/>
    <xf numFmtId="165" fontId="5" fillId="5" borderId="0" xfId="1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" fillId="5" borderId="0" xfId="0" applyFont="1" applyFill="1"/>
    <xf numFmtId="9" fontId="4" fillId="0" borderId="0" xfId="0" applyNumberFormat="1" applyFont="1"/>
    <xf numFmtId="0" fontId="4" fillId="0" borderId="2" xfId="0" applyFont="1" applyBorder="1"/>
    <xf numFmtId="167" fontId="0" fillId="0" borderId="0" xfId="0" applyNumberFormat="1"/>
    <xf numFmtId="49" fontId="9" fillId="0" borderId="20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142874</xdr:rowOff>
    </xdr:from>
    <xdr:to>
      <xdr:col>3</xdr:col>
      <xdr:colOff>723900</xdr:colOff>
      <xdr:row>7</xdr:row>
      <xdr:rowOff>19050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20BECF2E-B5A4-447E-A86F-D3C1C1F5BA9F}"/>
            </a:ext>
          </a:extLst>
        </xdr:cNvPr>
        <xdr:cNvSpPr>
          <a:spLocks noChangeArrowheads="1"/>
        </xdr:cNvSpPr>
      </xdr:nvSpPr>
      <xdr:spPr bwMode="auto">
        <a:xfrm>
          <a:off x="542925" y="333374"/>
          <a:ext cx="2781300" cy="99060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  <a:endParaRPr lang="fr-FR" sz="900"/>
        </a:p>
        <a:p>
          <a:pPr marL="0" indent="0" algn="ctr" rtl="0" eaLnBrk="1" fontAlgn="auto" latinLnBrk="0" hangingPunct="1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 DE  LA 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0</xdr:row>
      <xdr:rowOff>171450</xdr:rowOff>
    </xdr:from>
    <xdr:to>
      <xdr:col>2</xdr:col>
      <xdr:colOff>285750</xdr:colOff>
      <xdr:row>6</xdr:row>
      <xdr:rowOff>57150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1FA73B5C-03B1-4437-B186-628F8912E149}"/>
            </a:ext>
          </a:extLst>
        </xdr:cNvPr>
        <xdr:cNvSpPr>
          <a:spLocks noChangeArrowheads="1"/>
        </xdr:cNvSpPr>
      </xdr:nvSpPr>
      <xdr:spPr bwMode="auto">
        <a:xfrm>
          <a:off x="603885" y="171450"/>
          <a:ext cx="2520315" cy="10287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 DE  LA  STATISTIQUE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1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1</xdr:row>
      <xdr:rowOff>0</xdr:rowOff>
    </xdr:from>
    <xdr:to>
      <xdr:col>2</xdr:col>
      <xdr:colOff>314325</xdr:colOff>
      <xdr:row>5</xdr:row>
      <xdr:rowOff>142875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47F7C3F2-A36C-42CA-B0B1-BC8394A3C210}"/>
            </a:ext>
          </a:extLst>
        </xdr:cNvPr>
        <xdr:cNvSpPr txBox="1">
          <a:spLocks noChangeArrowheads="1"/>
        </xdr:cNvSpPr>
      </xdr:nvSpPr>
      <xdr:spPr bwMode="auto">
        <a:xfrm>
          <a:off x="533401" y="190500"/>
          <a:ext cx="2257424" cy="904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 eaLnBrk="1" fontAlgn="auto" latinLnBrk="0" hangingPunct="1"/>
          <a:endParaRPr lang="ar-TN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 eaLnBrk="1" fontAlgn="auto" latinLnBrk="0" hangingPunct="1"/>
          <a:r>
            <a:rPr lang="fr-FR" sz="1100" b="1" i="0">
              <a:effectLst/>
              <a:latin typeface="+mn-lt"/>
              <a:ea typeface="+mn-ea"/>
              <a:cs typeface="+mn-cs"/>
            </a:rPr>
            <a:t>  </a:t>
          </a: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 eaLnBrk="1" fontAlgn="auto" latinLnBrk="0" hangingPunct="1"/>
          <a:endParaRPr lang="ar-TN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</xdr:colOff>
      <xdr:row>1</xdr:row>
      <xdr:rowOff>66675</xdr:rowOff>
    </xdr:from>
    <xdr:to>
      <xdr:col>2</xdr:col>
      <xdr:colOff>314324</xdr:colOff>
      <xdr:row>6</xdr:row>
      <xdr:rowOff>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8DE5524C-3196-42FF-8C3F-570690F93A47}"/>
            </a:ext>
          </a:extLst>
        </xdr:cNvPr>
        <xdr:cNvSpPr txBox="1">
          <a:spLocks noChangeArrowheads="1"/>
        </xdr:cNvSpPr>
      </xdr:nvSpPr>
      <xdr:spPr bwMode="auto">
        <a:xfrm>
          <a:off x="474344" y="257175"/>
          <a:ext cx="2364105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 eaLnBrk="1" fontAlgn="auto" latinLnBrk="0" hangingPunct="1"/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 NATIONAL  DE LA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G52"/>
  <sheetViews>
    <sheetView workbookViewId="0">
      <selection activeCell="G21" sqref="G21"/>
    </sheetView>
  </sheetViews>
  <sheetFormatPr baseColWidth="10" defaultColWidth="9.140625" defaultRowHeight="15" x14ac:dyDescent="0.25"/>
  <cols>
    <col min="1" max="1" width="7.140625" customWidth="1"/>
    <col min="2" max="2" width="20.140625" customWidth="1"/>
    <col min="3" max="7" width="11.7109375" customWidth="1"/>
  </cols>
  <sheetData>
    <row r="6" spans="2:7" ht="15.75" x14ac:dyDescent="0.25">
      <c r="F6" s="122"/>
    </row>
    <row r="7" spans="2:7" ht="12" customHeight="1" x14ac:dyDescent="0.25">
      <c r="F7" s="122"/>
    </row>
    <row r="8" spans="2:7" ht="15.75" x14ac:dyDescent="0.25">
      <c r="F8" s="122"/>
    </row>
    <row r="9" spans="2:7" ht="15.75" x14ac:dyDescent="0.25">
      <c r="F9" s="122"/>
    </row>
    <row r="10" spans="2:7" ht="15.75" x14ac:dyDescent="0.25">
      <c r="B10" s="123" t="s">
        <v>59</v>
      </c>
      <c r="C10" s="123"/>
      <c r="D10" s="123"/>
      <c r="E10" s="124"/>
      <c r="F10" s="124"/>
      <c r="G10" s="124"/>
    </row>
    <row r="11" spans="2:7" ht="18.75" x14ac:dyDescent="0.3">
      <c r="B11" s="125" t="s">
        <v>60</v>
      </c>
      <c r="C11" s="79"/>
      <c r="D11" s="126"/>
      <c r="E11" s="77"/>
      <c r="F11" s="127"/>
      <c r="G11" s="77"/>
    </row>
    <row r="12" spans="2:7" ht="16.5" thickBot="1" x14ac:dyDescent="0.3">
      <c r="B12" s="125"/>
      <c r="C12" s="125"/>
      <c r="D12" s="125"/>
      <c r="E12" s="77"/>
      <c r="F12" s="122"/>
      <c r="G12" s="77"/>
    </row>
    <row r="13" spans="2:7" ht="16.5" thickBot="1" x14ac:dyDescent="0.3">
      <c r="B13" s="146" t="s">
        <v>46</v>
      </c>
      <c r="C13" s="147"/>
      <c r="D13" s="147"/>
      <c r="E13" s="147"/>
      <c r="F13" s="147"/>
      <c r="G13" s="148"/>
    </row>
    <row r="14" spans="2:7" ht="15.75" x14ac:dyDescent="0.25">
      <c r="B14" s="80"/>
      <c r="C14" s="80"/>
      <c r="D14" s="80"/>
      <c r="E14" s="128"/>
      <c r="F14" s="122"/>
      <c r="G14" s="128"/>
    </row>
    <row r="15" spans="2:7" x14ac:dyDescent="0.25">
      <c r="B15" s="129" t="s">
        <v>61</v>
      </c>
      <c r="C15" s="130"/>
      <c r="D15" s="130"/>
      <c r="E15" s="77"/>
      <c r="F15" s="77"/>
      <c r="G15" s="77"/>
    </row>
    <row r="16" spans="2:7" x14ac:dyDescent="0.25">
      <c r="B16" s="131"/>
      <c r="C16" s="131"/>
      <c r="D16" s="131"/>
      <c r="E16" s="131"/>
      <c r="F16" s="131"/>
      <c r="G16" s="131"/>
    </row>
    <row r="17" spans="2:7" x14ac:dyDescent="0.25">
      <c r="B17" s="132" t="s">
        <v>62</v>
      </c>
      <c r="C17" s="131"/>
      <c r="D17" s="131"/>
      <c r="E17" s="131"/>
      <c r="F17" s="131"/>
      <c r="G17" s="131"/>
    </row>
    <row r="18" spans="2:7" ht="15.75" thickBot="1" x14ac:dyDescent="0.3">
      <c r="B18" s="25"/>
      <c r="C18" s="131"/>
      <c r="D18" s="131"/>
      <c r="E18" s="131"/>
      <c r="F18" s="131"/>
      <c r="G18" s="131"/>
    </row>
    <row r="19" spans="2:7" ht="16.5" thickTop="1" thickBot="1" x14ac:dyDescent="0.3">
      <c r="B19" s="133"/>
      <c r="C19" s="134" t="s">
        <v>63</v>
      </c>
      <c r="D19" s="134"/>
      <c r="E19" s="135"/>
      <c r="F19" s="134" t="s">
        <v>64</v>
      </c>
      <c r="G19" s="134"/>
    </row>
    <row r="20" spans="2:7" ht="15.75" thickTop="1" x14ac:dyDescent="0.25">
      <c r="B20" s="131"/>
      <c r="C20" s="136" t="s">
        <v>27</v>
      </c>
      <c r="D20" s="136" t="s">
        <v>28</v>
      </c>
      <c r="E20" s="136" t="s">
        <v>29</v>
      </c>
      <c r="F20" s="137" t="s">
        <v>4</v>
      </c>
      <c r="G20" s="137" t="s">
        <v>5</v>
      </c>
    </row>
    <row r="21" spans="2:7" x14ac:dyDescent="0.25">
      <c r="B21" s="25" t="s">
        <v>23</v>
      </c>
      <c r="C21" s="113">
        <f>C37+C45</f>
        <v>40639.353308373997</v>
      </c>
      <c r="D21" s="113">
        <f>D37+D45</f>
        <v>41512.124676288004</v>
      </c>
      <c r="E21" s="113">
        <f t="shared" ref="C21:E22" si="0">E37+E45</f>
        <v>41372.354416066999</v>
      </c>
      <c r="F21" s="138">
        <f>(D21-C21)/C21</f>
        <v>2.1476015164202108E-2</v>
      </c>
      <c r="G21" s="138">
        <f>(E21-D21)/D21</f>
        <v>-3.3669743794357606E-3</v>
      </c>
    </row>
    <row r="22" spans="2:7" x14ac:dyDescent="0.25">
      <c r="B22" s="25" t="s">
        <v>24</v>
      </c>
      <c r="C22" s="113">
        <f t="shared" si="0"/>
        <v>52831.010156287004</v>
      </c>
      <c r="D22" s="113">
        <f>D38+D46</f>
        <v>53436.832109456001</v>
      </c>
      <c r="E22" s="113">
        <f>E38+E46</f>
        <v>56012.307052876</v>
      </c>
      <c r="F22" s="138">
        <f>(D22-C22)/C22</f>
        <v>1.1467165806158702E-2</v>
      </c>
      <c r="G22" s="138">
        <f>(E22-D22)/D22</f>
        <v>4.8196624720278865E-2</v>
      </c>
    </row>
    <row r="23" spans="2:7" x14ac:dyDescent="0.25">
      <c r="B23" s="25"/>
      <c r="C23" s="131"/>
      <c r="D23" s="131"/>
      <c r="E23" s="131"/>
      <c r="F23" s="131"/>
      <c r="G23" s="131"/>
    </row>
    <row r="24" spans="2:7" x14ac:dyDescent="0.25">
      <c r="B24" s="25" t="s">
        <v>65</v>
      </c>
      <c r="C24" s="113">
        <f>C21-C22</f>
        <v>-12191.656847913007</v>
      </c>
      <c r="D24" s="113">
        <f>D21-D22</f>
        <v>-11924.707433167998</v>
      </c>
      <c r="E24" s="113">
        <f>E21-E22</f>
        <v>-14639.952636809001</v>
      </c>
      <c r="F24" s="139"/>
      <c r="G24" s="139"/>
    </row>
    <row r="25" spans="2:7" x14ac:dyDescent="0.25">
      <c r="B25" s="25" t="s">
        <v>66</v>
      </c>
      <c r="C25" s="140">
        <f>C21/C22</f>
        <v>0.76923294080792481</v>
      </c>
      <c r="D25" s="140">
        <f>D21/D22</f>
        <v>0.77684479108450288</v>
      </c>
      <c r="E25" s="140">
        <f>E21/E22</f>
        <v>0.7386297153768584</v>
      </c>
      <c r="F25" s="139"/>
      <c r="G25" s="139"/>
    </row>
    <row r="26" spans="2:7" x14ac:dyDescent="0.25">
      <c r="B26" s="25"/>
      <c r="C26" s="131"/>
      <c r="D26" s="131"/>
      <c r="E26" s="131"/>
      <c r="F26" s="131"/>
      <c r="G26" s="131"/>
    </row>
    <row r="27" spans="2:7" x14ac:dyDescent="0.25">
      <c r="B27" s="141"/>
      <c r="C27" s="142"/>
      <c r="D27" s="142"/>
      <c r="E27" s="142"/>
      <c r="F27" s="142"/>
      <c r="G27" s="142"/>
    </row>
    <row r="28" spans="2:7" x14ac:dyDescent="0.25">
      <c r="B28" s="141"/>
      <c r="C28" s="142"/>
      <c r="D28" s="142"/>
      <c r="E28" s="142"/>
      <c r="F28" s="142"/>
      <c r="G28" s="142"/>
    </row>
    <row r="29" spans="2:7" x14ac:dyDescent="0.25">
      <c r="B29" s="25"/>
      <c r="C29" s="131"/>
      <c r="D29" s="131"/>
      <c r="E29" s="131"/>
      <c r="F29" s="131"/>
      <c r="G29" s="131"/>
    </row>
    <row r="30" spans="2:7" x14ac:dyDescent="0.25">
      <c r="B30" s="129" t="s">
        <v>67</v>
      </c>
      <c r="C30" s="77"/>
      <c r="D30" s="77"/>
      <c r="E30" s="77"/>
      <c r="F30" s="77"/>
      <c r="G30" s="77"/>
    </row>
    <row r="31" spans="2:7" ht="15.75" thickBot="1" x14ac:dyDescent="0.3">
      <c r="B31" s="25"/>
      <c r="C31" s="131"/>
      <c r="D31" s="131"/>
      <c r="E31" s="131"/>
      <c r="F31" s="131"/>
      <c r="G31" s="131"/>
    </row>
    <row r="32" spans="2:7" ht="16.5" thickTop="1" thickBot="1" x14ac:dyDescent="0.3">
      <c r="B32" s="133"/>
      <c r="C32" s="134" t="s">
        <v>63</v>
      </c>
      <c r="D32" s="134"/>
      <c r="E32" s="134"/>
      <c r="F32" s="134" t="s">
        <v>64</v>
      </c>
      <c r="G32" s="134"/>
    </row>
    <row r="33" spans="2:7" ht="15.75" thickTop="1" x14ac:dyDescent="0.25">
      <c r="B33" s="131"/>
      <c r="C33" s="136" t="s">
        <v>27</v>
      </c>
      <c r="D33" s="136" t="s">
        <v>28</v>
      </c>
      <c r="E33" s="136" t="s">
        <v>29</v>
      </c>
      <c r="F33" s="137" t="s">
        <v>4</v>
      </c>
      <c r="G33" s="137" t="s">
        <v>5</v>
      </c>
    </row>
    <row r="34" spans="2:7" x14ac:dyDescent="0.25">
      <c r="B34" s="131"/>
      <c r="D34" s="131"/>
      <c r="E34" s="131"/>
      <c r="F34" s="131"/>
      <c r="G34" s="131"/>
    </row>
    <row r="35" spans="2:7" x14ac:dyDescent="0.25">
      <c r="B35" s="132" t="s">
        <v>68</v>
      </c>
      <c r="D35" s="131"/>
      <c r="E35" s="131"/>
      <c r="F35" s="131"/>
      <c r="G35" s="131"/>
    </row>
    <row r="36" spans="2:7" x14ac:dyDescent="0.25">
      <c r="B36" s="131"/>
      <c r="D36" s="131"/>
      <c r="E36" s="131"/>
      <c r="F36" s="131"/>
      <c r="G36" s="131"/>
    </row>
    <row r="37" spans="2:7" x14ac:dyDescent="0.25">
      <c r="B37" s="25" t="s">
        <v>23</v>
      </c>
      <c r="C37" s="113">
        <v>11716.431525776999</v>
      </c>
      <c r="D37" s="113">
        <v>13191.807173519999</v>
      </c>
      <c r="E37" s="113">
        <v>11344.999714263</v>
      </c>
      <c r="F37" s="138">
        <f>(D37-C37)/C37</f>
        <v>0.12592363506730408</v>
      </c>
      <c r="G37" s="138">
        <f>(E37-D37)/D37</f>
        <v>-0.13999654747562623</v>
      </c>
    </row>
    <row r="38" spans="2:7" x14ac:dyDescent="0.25">
      <c r="B38" s="25" t="s">
        <v>24</v>
      </c>
      <c r="C38" s="113">
        <v>35638.340403093003</v>
      </c>
      <c r="D38" s="113">
        <v>37031.099725810003</v>
      </c>
      <c r="E38" s="113">
        <v>38304.619300478</v>
      </c>
      <c r="F38" s="138">
        <f>(D38-C38)/C38</f>
        <v>3.9080364207872156E-2</v>
      </c>
      <c r="G38" s="138">
        <f>(E38-D38)/D38</f>
        <v>3.4390541574447937E-2</v>
      </c>
    </row>
    <row r="39" spans="2:7" x14ac:dyDescent="0.25">
      <c r="B39" s="25"/>
      <c r="D39" s="131"/>
      <c r="E39" s="131"/>
      <c r="F39" s="131"/>
      <c r="G39" s="131"/>
    </row>
    <row r="40" spans="2:7" x14ac:dyDescent="0.25">
      <c r="B40" s="25" t="s">
        <v>65</v>
      </c>
      <c r="C40" s="113">
        <f>C37-C38</f>
        <v>-23921.908877316004</v>
      </c>
      <c r="D40" s="113">
        <f>D37-D38</f>
        <v>-23839.292552290004</v>
      </c>
      <c r="E40" s="113">
        <f>E37-E38</f>
        <v>-26959.619586214998</v>
      </c>
      <c r="F40" s="143"/>
      <c r="G40" s="131"/>
    </row>
    <row r="41" spans="2:7" x14ac:dyDescent="0.25">
      <c r="B41" s="25" t="s">
        <v>66</v>
      </c>
      <c r="C41" s="140">
        <f>C37/C38</f>
        <v>0.32875917882977923</v>
      </c>
      <c r="D41" s="140">
        <f>D37/D38</f>
        <v>0.35623590093722085</v>
      </c>
      <c r="E41" s="140">
        <f>E37/E38</f>
        <v>0.29617837016647824</v>
      </c>
      <c r="F41" s="131"/>
      <c r="G41" s="131"/>
    </row>
    <row r="42" spans="2:7" x14ac:dyDescent="0.25">
      <c r="B42" s="131"/>
      <c r="D42" s="131"/>
      <c r="E42" s="131"/>
      <c r="F42" s="131"/>
      <c r="G42" s="131"/>
    </row>
    <row r="43" spans="2:7" x14ac:dyDescent="0.25">
      <c r="B43" s="132" t="s">
        <v>69</v>
      </c>
      <c r="D43" s="131"/>
      <c r="E43" s="131"/>
      <c r="F43" s="131"/>
      <c r="G43" s="131"/>
    </row>
    <row r="44" spans="2:7" x14ac:dyDescent="0.25">
      <c r="B44" s="131"/>
      <c r="D44" s="131"/>
      <c r="E44" s="131"/>
      <c r="F44" s="131"/>
      <c r="G44" s="131"/>
    </row>
    <row r="45" spans="2:7" x14ac:dyDescent="0.25">
      <c r="B45" s="25" t="s">
        <v>23</v>
      </c>
      <c r="C45" s="113">
        <v>28922.921782596997</v>
      </c>
      <c r="D45" s="113">
        <v>28320.317502768001</v>
      </c>
      <c r="E45" s="113">
        <v>30027.354701804001</v>
      </c>
      <c r="F45" s="138">
        <f>(D45-C45)/C45</f>
        <v>-2.083483419685438E-2</v>
      </c>
      <c r="G45" s="138">
        <f>(E45-D45)/D45</f>
        <v>6.0276061483744162E-2</v>
      </c>
    </row>
    <row r="46" spans="2:7" x14ac:dyDescent="0.25">
      <c r="B46" s="25" t="s">
        <v>24</v>
      </c>
      <c r="C46" s="113">
        <v>17192.669753194001</v>
      </c>
      <c r="D46" s="113">
        <v>16405.732383645998</v>
      </c>
      <c r="E46" s="113">
        <v>17707.687752397997</v>
      </c>
      <c r="F46" s="138">
        <f>(D46-C46)/C46</f>
        <v>-4.5771679491593088E-2</v>
      </c>
      <c r="G46" s="138">
        <f>(E46-D46)/D46</f>
        <v>7.9359783416304439E-2</v>
      </c>
    </row>
    <row r="47" spans="2:7" x14ac:dyDescent="0.25">
      <c r="B47" s="25"/>
      <c r="C47" s="24"/>
      <c r="D47" s="131"/>
      <c r="E47" s="131"/>
      <c r="F47" s="131"/>
      <c r="G47" s="131"/>
    </row>
    <row r="48" spans="2:7" x14ac:dyDescent="0.25">
      <c r="B48" s="25" t="s">
        <v>65</v>
      </c>
      <c r="C48" s="113">
        <f>C45-C46</f>
        <v>11730.252029402996</v>
      </c>
      <c r="D48" s="113">
        <f>D45-D46</f>
        <v>11914.585119122003</v>
      </c>
      <c r="E48" s="113">
        <f>E45-E46</f>
        <v>12319.666949406004</v>
      </c>
      <c r="F48" s="131"/>
      <c r="G48" s="131"/>
    </row>
    <row r="49" spans="2:7" x14ac:dyDescent="0.25">
      <c r="B49" s="25" t="s">
        <v>66</v>
      </c>
      <c r="C49" s="140">
        <f>C45/C46</f>
        <v>1.68228217012217</v>
      </c>
      <c r="D49" s="140">
        <f>D45/D46</f>
        <v>1.726245244070848</v>
      </c>
      <c r="E49" s="140">
        <f>E45/E46</f>
        <v>1.6957242030506021</v>
      </c>
      <c r="F49" s="131"/>
      <c r="G49" s="131"/>
    </row>
    <row r="50" spans="2:7" x14ac:dyDescent="0.25">
      <c r="B50" s="131"/>
      <c r="D50" s="131"/>
      <c r="E50" s="131"/>
      <c r="F50" s="131"/>
      <c r="G50" s="131"/>
    </row>
    <row r="51" spans="2:7" x14ac:dyDescent="0.25">
      <c r="B51" s="131"/>
      <c r="C51" s="131"/>
      <c r="D51" s="131"/>
      <c r="E51" s="131"/>
      <c r="F51" s="131"/>
      <c r="G51" s="131"/>
    </row>
    <row r="52" spans="2:7" ht="15.75" thickBot="1" x14ac:dyDescent="0.3">
      <c r="B52" s="144"/>
      <c r="C52" s="144"/>
      <c r="D52" s="144"/>
      <c r="E52" s="144"/>
      <c r="F52" s="144"/>
      <c r="G52" s="144"/>
    </row>
  </sheetData>
  <mergeCells count="1">
    <mergeCell ref="B13:G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F668-C329-494C-B545-4DD451ABFDD8}">
  <sheetPr>
    <pageSetUpPr fitToPage="1"/>
  </sheetPr>
  <dimension ref="B2:G52"/>
  <sheetViews>
    <sheetView workbookViewId="0">
      <selection activeCell="D3" sqref="D3"/>
    </sheetView>
  </sheetViews>
  <sheetFormatPr baseColWidth="10" defaultRowHeight="15" x14ac:dyDescent="0.25"/>
  <cols>
    <col min="1" max="1" width="7.5703125" customWidth="1"/>
    <col min="2" max="2" width="35" customWidth="1"/>
    <col min="3" max="7" width="10.5703125" customWidth="1"/>
  </cols>
  <sheetData>
    <row r="2" spans="2:7" x14ac:dyDescent="0.25">
      <c r="B2" s="1"/>
      <c r="C2" s="2"/>
      <c r="D2" s="2"/>
      <c r="E2" s="2"/>
      <c r="F2" s="2"/>
      <c r="G2" s="2"/>
    </row>
    <row r="3" spans="2:7" x14ac:dyDescent="0.25">
      <c r="B3" s="1"/>
      <c r="C3" s="2"/>
      <c r="D3" s="2"/>
      <c r="E3" s="2"/>
      <c r="F3" s="2"/>
      <c r="G3" s="2"/>
    </row>
    <row r="4" spans="2:7" x14ac:dyDescent="0.25">
      <c r="B4" s="1"/>
      <c r="C4" s="2"/>
      <c r="D4" s="2"/>
      <c r="E4" s="2"/>
      <c r="F4" s="2"/>
      <c r="G4" s="2"/>
    </row>
    <row r="5" spans="2:7" x14ac:dyDescent="0.25">
      <c r="B5" s="3"/>
      <c r="C5" s="2"/>
      <c r="D5" s="2"/>
      <c r="E5" s="2"/>
      <c r="F5" s="2"/>
      <c r="G5" s="2"/>
    </row>
    <row r="6" spans="2:7" x14ac:dyDescent="0.25">
      <c r="B6" s="1"/>
      <c r="C6" s="2"/>
      <c r="D6" s="2"/>
      <c r="E6" s="2"/>
      <c r="F6" s="2"/>
      <c r="G6" s="2"/>
    </row>
    <row r="7" spans="2:7" x14ac:dyDescent="0.25">
      <c r="B7" s="1"/>
      <c r="C7" s="2"/>
      <c r="D7" s="2"/>
      <c r="E7" s="2"/>
      <c r="F7" s="2"/>
      <c r="G7" s="2"/>
    </row>
    <row r="8" spans="2:7" ht="18.75" x14ac:dyDescent="0.3">
      <c r="B8" s="149" t="s">
        <v>0</v>
      </c>
      <c r="C8" s="149"/>
      <c r="D8" s="149"/>
      <c r="E8" s="149"/>
      <c r="F8" s="149"/>
      <c r="G8" s="149"/>
    </row>
    <row r="9" spans="2:7" x14ac:dyDescent="0.25">
      <c r="B9" s="4"/>
      <c r="C9" s="5"/>
      <c r="D9" s="5"/>
      <c r="E9" s="5"/>
      <c r="F9" s="5"/>
      <c r="G9" s="5"/>
    </row>
    <row r="10" spans="2:7" x14ac:dyDescent="0.25">
      <c r="B10" s="6" t="s">
        <v>1</v>
      </c>
      <c r="C10" s="6" t="s">
        <v>2</v>
      </c>
      <c r="D10" s="6" t="s">
        <v>2</v>
      </c>
      <c r="E10" s="6" t="s">
        <v>2</v>
      </c>
      <c r="F10" s="7" t="s">
        <v>3</v>
      </c>
      <c r="G10" s="7"/>
    </row>
    <row r="11" spans="2:7" x14ac:dyDescent="0.25">
      <c r="B11" s="8"/>
      <c r="C11" s="6">
        <v>2023</v>
      </c>
      <c r="D11" s="6">
        <v>2024</v>
      </c>
      <c r="E11" s="6">
        <v>2025</v>
      </c>
      <c r="F11" s="6" t="s">
        <v>4</v>
      </c>
      <c r="G11" s="6" t="s">
        <v>5</v>
      </c>
    </row>
    <row r="12" spans="2:7" x14ac:dyDescent="0.25">
      <c r="B12" s="4"/>
      <c r="C12" s="4"/>
      <c r="D12" s="4"/>
      <c r="E12" s="4"/>
      <c r="F12" s="4"/>
      <c r="G12" s="4"/>
    </row>
    <row r="13" spans="2:7" x14ac:dyDescent="0.25">
      <c r="B13" s="9" t="s">
        <v>6</v>
      </c>
      <c r="C13" s="4"/>
      <c r="D13" s="4"/>
      <c r="E13" s="4"/>
      <c r="F13" s="4"/>
      <c r="G13" s="4"/>
    </row>
    <row r="14" spans="2:7" x14ac:dyDescent="0.25">
      <c r="B14" s="10" t="s">
        <v>7</v>
      </c>
      <c r="C14" s="11">
        <v>4526.3499054439999</v>
      </c>
      <c r="D14" s="11">
        <v>6126.8964442939996</v>
      </c>
      <c r="E14" s="11">
        <v>5026.0944947620001</v>
      </c>
      <c r="F14" s="12">
        <f>+(D14-C14)/C14</f>
        <v>0.35360645382827477</v>
      </c>
      <c r="G14" s="12">
        <f>+(E14-D14)/D14</f>
        <v>-0.17966713809194218</v>
      </c>
    </row>
    <row r="15" spans="2:7" x14ac:dyDescent="0.25">
      <c r="B15" s="10" t="s">
        <v>8</v>
      </c>
      <c r="C15" s="11">
        <v>5082.5494892059996</v>
      </c>
      <c r="D15" s="11">
        <v>4521.2816594590004</v>
      </c>
      <c r="E15" s="11">
        <v>4342.9334390619997</v>
      </c>
      <c r="F15" s="12">
        <f>+(D15-C15)/C15</f>
        <v>-0.1104303717925393</v>
      </c>
      <c r="G15" s="12">
        <f>+(E15-D15)/D15</f>
        <v>-3.9446385744156702E-2</v>
      </c>
    </row>
    <row r="16" spans="2:7" x14ac:dyDescent="0.25">
      <c r="B16" s="4"/>
      <c r="C16" s="4"/>
      <c r="D16" s="4"/>
      <c r="E16" s="4"/>
      <c r="F16" s="4"/>
      <c r="G16" s="4"/>
    </row>
    <row r="17" spans="2:7" x14ac:dyDescent="0.25">
      <c r="B17" s="10" t="s">
        <v>9</v>
      </c>
      <c r="C17" s="11">
        <f>+C14-C15</f>
        <v>-556.19958376199975</v>
      </c>
      <c r="D17" s="11">
        <f>+D14-D15</f>
        <v>1605.6147848349992</v>
      </c>
      <c r="E17" s="11">
        <f>+E14-E15</f>
        <v>683.16105570000036</v>
      </c>
      <c r="F17" s="4"/>
      <c r="G17" s="4"/>
    </row>
    <row r="18" spans="2:7" x14ac:dyDescent="0.25">
      <c r="B18" s="10" t="s">
        <v>10</v>
      </c>
      <c r="C18" s="12">
        <f>+C14/C15</f>
        <v>0.89056681396940229</v>
      </c>
      <c r="D18" s="12">
        <f>+D14/D15</f>
        <v>1.3551238135044923</v>
      </c>
      <c r="E18" s="12">
        <f>+E14/E15</f>
        <v>1.1573040584862271</v>
      </c>
      <c r="F18" s="4"/>
      <c r="G18" s="4"/>
    </row>
    <row r="19" spans="2:7" x14ac:dyDescent="0.25">
      <c r="B19" s="4"/>
      <c r="C19" s="4"/>
      <c r="D19" s="4"/>
      <c r="E19" s="4"/>
      <c r="F19" s="4"/>
      <c r="G19" s="4"/>
    </row>
    <row r="20" spans="2:7" x14ac:dyDescent="0.25">
      <c r="B20" s="9" t="s">
        <v>11</v>
      </c>
      <c r="C20" s="4"/>
      <c r="D20" s="4"/>
      <c r="E20" s="4"/>
      <c r="G20" s="4"/>
    </row>
    <row r="21" spans="2:7" x14ac:dyDescent="0.25">
      <c r="B21" s="10" t="s">
        <v>7</v>
      </c>
      <c r="C21" s="11">
        <v>14384.368535509</v>
      </c>
      <c r="D21" s="11">
        <v>12962.318279239</v>
      </c>
      <c r="E21" s="11">
        <v>14713.486750455999</v>
      </c>
      <c r="F21" s="12">
        <f>+(D21-C21)/C21</f>
        <v>-9.886080523865555E-2</v>
      </c>
      <c r="G21" s="12">
        <f>+(E21-D21)/D21</f>
        <v>0.13509685794567666</v>
      </c>
    </row>
    <row r="22" spans="2:7" x14ac:dyDescent="0.25">
      <c r="B22" s="10" t="s">
        <v>8</v>
      </c>
      <c r="C22" s="11">
        <v>18945.526424659001</v>
      </c>
      <c r="D22" s="11">
        <v>17894.897922895001</v>
      </c>
      <c r="E22" s="11">
        <v>19245.639077937998</v>
      </c>
      <c r="F22" s="12">
        <f>+(D22-C22)/C22</f>
        <v>-5.5455228755033677E-2</v>
      </c>
      <c r="G22" s="12">
        <f>+(E22-D22)/D22</f>
        <v>7.5481914502280478E-2</v>
      </c>
    </row>
    <row r="23" spans="2:7" x14ac:dyDescent="0.25">
      <c r="B23" s="13"/>
      <c r="C23" s="4"/>
      <c r="D23" s="4"/>
      <c r="E23" s="4"/>
      <c r="F23" s="4"/>
      <c r="G23" s="4"/>
    </row>
    <row r="24" spans="2:7" x14ac:dyDescent="0.25">
      <c r="B24" s="10" t="s">
        <v>9</v>
      </c>
      <c r="C24" s="11">
        <f>+C21-C22</f>
        <v>-4561.1578891500012</v>
      </c>
      <c r="D24" s="11">
        <f>+D21-D22</f>
        <v>-4932.5796436560013</v>
      </c>
      <c r="E24" s="11">
        <f>+E21-E22</f>
        <v>-4532.1523274819992</v>
      </c>
      <c r="F24" s="4"/>
      <c r="G24" s="4"/>
    </row>
    <row r="25" spans="2:7" x14ac:dyDescent="0.25">
      <c r="B25" s="10" t="s">
        <v>10</v>
      </c>
      <c r="C25" s="12">
        <f>+C21/C22</f>
        <v>0.7592488175354517</v>
      </c>
      <c r="D25" s="12">
        <f>+D21/D22</f>
        <v>0.72435832465156536</v>
      </c>
      <c r="E25" s="12">
        <f>+E21/E22</f>
        <v>0.76451016725771526</v>
      </c>
      <c r="F25" s="4"/>
      <c r="G25" s="4"/>
    </row>
    <row r="26" spans="2:7" x14ac:dyDescent="0.25">
      <c r="B26" s="4"/>
      <c r="C26" s="4"/>
      <c r="D26" s="4"/>
      <c r="E26" s="4"/>
      <c r="F26" s="4"/>
      <c r="G26" s="4"/>
    </row>
    <row r="27" spans="2:7" x14ac:dyDescent="0.25">
      <c r="B27" s="9" t="s">
        <v>12</v>
      </c>
      <c r="C27" s="4"/>
      <c r="D27" s="4"/>
      <c r="E27" s="4"/>
      <c r="F27" s="4"/>
      <c r="G27" s="4"/>
    </row>
    <row r="28" spans="2:7" x14ac:dyDescent="0.25">
      <c r="B28" s="10" t="s">
        <v>7</v>
      </c>
      <c r="C28" s="11">
        <v>7254.4895822670005</v>
      </c>
      <c r="D28" s="11">
        <v>7776.0298620449994</v>
      </c>
      <c r="E28" s="11">
        <v>7914.3481212059996</v>
      </c>
      <c r="F28" s="12">
        <f>+(D28-C28)/C28</f>
        <v>7.1892070953256434E-2</v>
      </c>
      <c r="G28" s="12">
        <f>+(E28-D28)/D28</f>
        <v>1.7787773660198399E-2</v>
      </c>
    </row>
    <row r="29" spans="2:7" x14ac:dyDescent="0.25">
      <c r="B29" s="10" t="s">
        <v>8</v>
      </c>
      <c r="C29" s="11">
        <v>8514.1275064170004</v>
      </c>
      <c r="D29" s="11">
        <v>8731.1444092080001</v>
      </c>
      <c r="E29" s="11">
        <v>10254.0276813</v>
      </c>
      <c r="F29" s="12">
        <f>+(D29-C29)/C29</f>
        <v>2.5489036031870149E-2</v>
      </c>
      <c r="G29" s="12">
        <f>+(E29-D29)/D29</f>
        <v>0.1744196637597637</v>
      </c>
    </row>
    <row r="30" spans="2:7" x14ac:dyDescent="0.25">
      <c r="B30" s="13"/>
      <c r="C30" s="4"/>
      <c r="D30" s="4"/>
      <c r="E30" s="4"/>
      <c r="F30" s="4"/>
      <c r="G30" s="4"/>
    </row>
    <row r="31" spans="2:7" x14ac:dyDescent="0.25">
      <c r="B31" s="10" t="s">
        <v>9</v>
      </c>
      <c r="C31" s="11">
        <f>+C28-C29</f>
        <v>-1259.6379241499999</v>
      </c>
      <c r="D31" s="11">
        <f>+D28-D29</f>
        <v>-955.11454716300068</v>
      </c>
      <c r="E31" s="11">
        <f>+E28-E29</f>
        <v>-2339.6795600940004</v>
      </c>
      <c r="F31" s="4"/>
      <c r="G31" s="4"/>
    </row>
    <row r="32" spans="2:7" x14ac:dyDescent="0.25">
      <c r="B32" s="10" t="s">
        <v>10</v>
      </c>
      <c r="C32" s="12">
        <f>+C28/C29</f>
        <v>0.85205319943815438</v>
      </c>
      <c r="D32" s="12">
        <f>+D28/D29</f>
        <v>0.89060832092575148</v>
      </c>
      <c r="E32" s="12">
        <f>+E28/E29</f>
        <v>0.77182823834571734</v>
      </c>
      <c r="F32" s="4"/>
      <c r="G32" s="4"/>
    </row>
    <row r="33" spans="2:7" x14ac:dyDescent="0.25">
      <c r="B33" s="9"/>
      <c r="C33" s="4"/>
      <c r="D33" s="4"/>
      <c r="E33" s="4"/>
      <c r="F33" s="4"/>
      <c r="G33" s="4"/>
    </row>
    <row r="34" spans="2:7" x14ac:dyDescent="0.25">
      <c r="B34" s="9" t="s">
        <v>13</v>
      </c>
      <c r="C34" s="4"/>
      <c r="D34" s="4"/>
      <c r="E34" s="4"/>
      <c r="F34" s="4"/>
      <c r="G34" s="4"/>
    </row>
    <row r="35" spans="2:7" x14ac:dyDescent="0.25">
      <c r="B35" s="10" t="s">
        <v>7</v>
      </c>
      <c r="C35" s="11">
        <v>12248.021214533001</v>
      </c>
      <c r="D35" s="11">
        <v>11960.369286546</v>
      </c>
      <c r="E35" s="11">
        <v>12079.506629927</v>
      </c>
      <c r="F35" s="12">
        <f>+(D35-C35)/C35</f>
        <v>-2.3485583748473982E-2</v>
      </c>
      <c r="G35" s="12">
        <f>+(E35-D35)/D35</f>
        <v>9.9610087721133996E-3</v>
      </c>
    </row>
    <row r="36" spans="2:7" x14ac:dyDescent="0.25">
      <c r="B36" s="10" t="s">
        <v>8</v>
      </c>
      <c r="C36" s="11">
        <v>11549.757185958999</v>
      </c>
      <c r="D36" s="11">
        <v>12097.649026408</v>
      </c>
      <c r="E36" s="11">
        <v>13382.828690457</v>
      </c>
      <c r="F36" s="12">
        <f>+(D36-C36)/C36</f>
        <v>4.7437520254977453E-2</v>
      </c>
      <c r="G36" s="12">
        <f>+(E36-D36)/D36</f>
        <v>0.10623383611506468</v>
      </c>
    </row>
    <row r="37" spans="2:7" x14ac:dyDescent="0.25">
      <c r="B37" s="13"/>
      <c r="C37" s="4"/>
      <c r="D37" s="4"/>
      <c r="E37" s="4"/>
      <c r="F37" s="4"/>
      <c r="G37" s="4"/>
    </row>
    <row r="38" spans="2:7" x14ac:dyDescent="0.25">
      <c r="B38" s="10" t="s">
        <v>9</v>
      </c>
      <c r="C38" s="11">
        <f>+C35-C36</f>
        <v>698.26402857400171</v>
      </c>
      <c r="D38" s="11">
        <f>+D35-D36</f>
        <v>-137.2797398620005</v>
      </c>
      <c r="E38" s="11">
        <f>+E35-E36</f>
        <v>-1303.3220605299994</v>
      </c>
      <c r="F38" s="4"/>
      <c r="G38" s="4"/>
    </row>
    <row r="39" spans="2:7" x14ac:dyDescent="0.25">
      <c r="B39" s="10" t="s">
        <v>10</v>
      </c>
      <c r="C39" s="12">
        <f>+C35/C36</f>
        <v>1.0604570310294383</v>
      </c>
      <c r="D39" s="12">
        <f>+D35/D36</f>
        <v>0.98865236216042207</v>
      </c>
      <c r="E39" s="12">
        <f>+E35/E36</f>
        <v>0.90261236315014859</v>
      </c>
      <c r="F39" s="4"/>
      <c r="G39" s="4"/>
    </row>
    <row r="40" spans="2:7" x14ac:dyDescent="0.25">
      <c r="B40" s="4"/>
      <c r="C40" s="4"/>
      <c r="D40" s="4"/>
      <c r="E40" s="4"/>
      <c r="F40" s="4"/>
      <c r="G40" s="4"/>
    </row>
    <row r="41" spans="2:7" x14ac:dyDescent="0.25">
      <c r="B41" s="9" t="s">
        <v>14</v>
      </c>
      <c r="C41" s="4"/>
      <c r="D41" s="4"/>
      <c r="E41" s="4"/>
      <c r="F41" s="4"/>
      <c r="G41" s="4"/>
    </row>
    <row r="42" spans="2:7" x14ac:dyDescent="0.25">
      <c r="B42" s="10" t="s">
        <v>7</v>
      </c>
      <c r="C42" s="11">
        <v>2226.1240706210001</v>
      </c>
      <c r="D42" s="11">
        <v>2686.5108041640001</v>
      </c>
      <c r="E42" s="11">
        <v>1638.918419716</v>
      </c>
      <c r="F42" s="12">
        <f>+(D42-C42)/C42</f>
        <v>0.20681090493512808</v>
      </c>
      <c r="G42" s="12">
        <f>+(E42-D42)/D42</f>
        <v>-0.3899453457712761</v>
      </c>
    </row>
    <row r="43" spans="2:7" x14ac:dyDescent="0.25">
      <c r="B43" s="10" t="s">
        <v>8</v>
      </c>
      <c r="C43" s="11">
        <v>8739.0495500460001</v>
      </c>
      <c r="D43" s="11">
        <v>10191.859091486</v>
      </c>
      <c r="E43" s="11">
        <v>8786.8781641189998</v>
      </c>
      <c r="F43" s="12">
        <f>+(D43-C43)/C43</f>
        <v>0.16624342648707746</v>
      </c>
      <c r="G43" s="12">
        <f>+(E43-D43)/D43</f>
        <v>-0.13785325275353175</v>
      </c>
    </row>
    <row r="44" spans="2:7" x14ac:dyDescent="0.25">
      <c r="B44" s="13"/>
      <c r="C44" s="4"/>
      <c r="D44" s="4"/>
      <c r="E44" s="4"/>
      <c r="F44" s="4"/>
      <c r="G44" s="4"/>
    </row>
    <row r="45" spans="2:7" x14ac:dyDescent="0.25">
      <c r="B45" s="10" t="s">
        <v>9</v>
      </c>
      <c r="C45" s="11">
        <f>+C42-C43</f>
        <v>-6512.925479425</v>
      </c>
      <c r="D45" s="11">
        <f>+D42-D43</f>
        <v>-7505.348287322</v>
      </c>
      <c r="E45" s="11">
        <f>+E42-E43</f>
        <v>-7147.9597444029996</v>
      </c>
      <c r="F45" s="4"/>
      <c r="G45" s="4"/>
    </row>
    <row r="46" spans="2:7" x14ac:dyDescent="0.25">
      <c r="B46" s="10" t="s">
        <v>10</v>
      </c>
      <c r="C46" s="12">
        <f>+C42/C43</f>
        <v>0.25473297271890194</v>
      </c>
      <c r="D46" s="12">
        <f>+D42/D43</f>
        <v>0.26359379383573284</v>
      </c>
      <c r="E46" s="12">
        <f>+E42/E43</f>
        <v>0.18651885107596949</v>
      </c>
      <c r="F46" s="4"/>
      <c r="G46" s="4"/>
    </row>
    <row r="47" spans="2:7" ht="15.75" thickBot="1" x14ac:dyDescent="0.3">
      <c r="C47" s="4"/>
      <c r="D47" s="4"/>
      <c r="E47" s="4"/>
      <c r="F47" s="4"/>
      <c r="G47" s="4"/>
    </row>
    <row r="48" spans="2:7" x14ac:dyDescent="0.25">
      <c r="B48" s="14" t="s">
        <v>15</v>
      </c>
      <c r="C48" s="15">
        <f t="shared" ref="C48:E49" si="0">SUM(C14+C21+C28+C35+C42)</f>
        <v>40639.353308374004</v>
      </c>
      <c r="D48" s="15">
        <f t="shared" si="0"/>
        <v>41512.124676287996</v>
      </c>
      <c r="E48" s="15">
        <f t="shared" si="0"/>
        <v>41372.354416066999</v>
      </c>
      <c r="F48" s="16">
        <f t="shared" ref="F48:G51" si="1">+(D48-C48)/C48</f>
        <v>2.1476015164201744E-2</v>
      </c>
      <c r="G48" s="16">
        <f t="shared" si="1"/>
        <v>-3.3669743794355858E-3</v>
      </c>
    </row>
    <row r="49" spans="2:7" x14ac:dyDescent="0.25">
      <c r="B49" s="9" t="s">
        <v>16</v>
      </c>
      <c r="C49" s="17">
        <f t="shared" si="0"/>
        <v>52831.010156287004</v>
      </c>
      <c r="D49" s="17">
        <f t="shared" si="0"/>
        <v>53436.832109455994</v>
      </c>
      <c r="E49" s="17">
        <f t="shared" si="0"/>
        <v>56012.307052875993</v>
      </c>
      <c r="F49" s="18">
        <f t="shared" si="1"/>
        <v>1.1467165806158565E-2</v>
      </c>
      <c r="G49" s="18">
        <f t="shared" si="1"/>
        <v>4.8196624720278872E-2</v>
      </c>
    </row>
    <row r="50" spans="2:7" x14ac:dyDescent="0.25">
      <c r="B50" s="4"/>
      <c r="C50" s="4"/>
      <c r="D50" s="4"/>
      <c r="E50" s="4"/>
      <c r="F50" s="9"/>
      <c r="G50" s="9"/>
    </row>
    <row r="51" spans="2:7" x14ac:dyDescent="0.25">
      <c r="B51" s="9" t="s">
        <v>17</v>
      </c>
      <c r="C51" s="17">
        <f>+C48-C49</f>
        <v>-12191.656847913</v>
      </c>
      <c r="D51" s="17">
        <f>+D48-D49</f>
        <v>-11924.707433167998</v>
      </c>
      <c r="E51" s="17">
        <f>+E48-E49</f>
        <v>-14639.952636808994</v>
      </c>
      <c r="F51" s="18">
        <f t="shared" si="1"/>
        <v>-2.1896073525945688E-2</v>
      </c>
      <c r="G51" s="18">
        <f t="shared" si="1"/>
        <v>0.22769910447351291</v>
      </c>
    </row>
    <row r="52" spans="2:7" ht="15.75" thickBot="1" x14ac:dyDescent="0.3">
      <c r="B52" s="19" t="s">
        <v>18</v>
      </c>
      <c r="C52" s="20">
        <f>+C48/C49</f>
        <v>0.76923294080792493</v>
      </c>
      <c r="D52" s="20">
        <f>+D48/D49</f>
        <v>0.77684479108450288</v>
      </c>
      <c r="E52" s="20">
        <f>+E48/E49</f>
        <v>0.73862971537685851</v>
      </c>
      <c r="F52" s="21" t="s">
        <v>19</v>
      </c>
      <c r="G52" s="21" t="s">
        <v>19</v>
      </c>
    </row>
  </sheetData>
  <mergeCells count="1">
    <mergeCell ref="B8:G8"/>
  </mergeCells>
  <pageMargins left="0.70866141732283472" right="0.70866141732283472" top="0.74803149606299213" bottom="0.35433070866141736" header="0.31496062992125984" footer="0.11811023622047245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20EA-B277-48F6-A669-77C736091B64}">
  <sheetPr>
    <pageSetUpPr fitToPage="1"/>
  </sheetPr>
  <dimension ref="B1:L68"/>
  <sheetViews>
    <sheetView workbookViewId="0">
      <selection activeCell="M69" sqref="M69"/>
    </sheetView>
  </sheetViews>
  <sheetFormatPr baseColWidth="10" defaultRowHeight="15" x14ac:dyDescent="0.25"/>
  <cols>
    <col min="1" max="1" width="5.140625" customWidth="1"/>
    <col min="2" max="2" width="32" customWidth="1"/>
  </cols>
  <sheetData>
    <row r="1" spans="2:12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12" x14ac:dyDescent="0.25"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spans="2:12" x14ac:dyDescent="0.25">
      <c r="B3" s="22"/>
      <c r="C3" s="22"/>
      <c r="D3" s="22"/>
      <c r="E3" s="22"/>
      <c r="F3" s="22"/>
      <c r="G3" s="22"/>
      <c r="H3" s="23"/>
      <c r="I3" s="22"/>
      <c r="J3" s="22"/>
      <c r="K3" s="22"/>
      <c r="L3" s="22"/>
    </row>
    <row r="4" spans="2:12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2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2:12" x14ac:dyDescent="0.25">
      <c r="B6" s="24"/>
      <c r="C6" s="24"/>
      <c r="D6" s="22"/>
      <c r="E6" s="22"/>
      <c r="F6" s="22"/>
      <c r="G6" s="22"/>
      <c r="H6" s="22"/>
      <c r="I6" s="22"/>
      <c r="J6" s="22"/>
      <c r="K6" s="22"/>
      <c r="L6" s="22"/>
    </row>
    <row r="7" spans="2:12" x14ac:dyDescent="0.25">
      <c r="B7" s="24"/>
      <c r="C7" s="24"/>
      <c r="D7" s="24"/>
      <c r="E7" s="24"/>
      <c r="F7" s="24"/>
      <c r="G7" s="22"/>
      <c r="H7" s="25"/>
      <c r="I7" s="24"/>
      <c r="J7" s="24"/>
      <c r="K7" s="24"/>
      <c r="L7" s="24"/>
    </row>
    <row r="8" spans="2:12" ht="15.75" x14ac:dyDescent="0.25">
      <c r="B8" s="150" t="s">
        <v>20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2:12" ht="15.75" x14ac:dyDescent="0.25">
      <c r="B9" s="151" t="s">
        <v>21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2:12" ht="15.75" thickBot="1" x14ac:dyDescent="0.3">
      <c r="B10" s="24"/>
      <c r="C10" s="24"/>
      <c r="D10" s="24"/>
      <c r="E10" s="24"/>
      <c r="F10" s="24"/>
      <c r="G10" s="24"/>
      <c r="H10" s="25"/>
      <c r="I10" s="24"/>
      <c r="J10" s="24"/>
      <c r="K10" s="24"/>
      <c r="L10" s="24"/>
    </row>
    <row r="11" spans="2:12" ht="15.75" thickBot="1" x14ac:dyDescent="0.3">
      <c r="B11" s="26" t="s">
        <v>22</v>
      </c>
      <c r="C11" s="27" t="s">
        <v>23</v>
      </c>
      <c r="D11" s="27"/>
      <c r="E11" s="27"/>
      <c r="F11" s="27"/>
      <c r="G11" s="28"/>
      <c r="H11" s="27" t="s">
        <v>24</v>
      </c>
      <c r="I11" s="27"/>
      <c r="J11" s="27"/>
      <c r="K11" s="27"/>
      <c r="L11" s="29"/>
    </row>
    <row r="12" spans="2:12" x14ac:dyDescent="0.25">
      <c r="B12" s="30"/>
      <c r="C12" s="31" t="s">
        <v>25</v>
      </c>
      <c r="D12" s="31"/>
      <c r="E12" s="32"/>
      <c r="F12" s="33" t="s">
        <v>26</v>
      </c>
      <c r="G12" s="33"/>
      <c r="H12" s="31" t="s">
        <v>25</v>
      </c>
      <c r="I12" s="31"/>
      <c r="J12" s="32"/>
      <c r="K12" s="33" t="s">
        <v>26</v>
      </c>
      <c r="L12" s="33"/>
    </row>
    <row r="13" spans="2:12" ht="15.75" thickBot="1" x14ac:dyDescent="0.3">
      <c r="B13" s="34"/>
      <c r="C13" s="35" t="s">
        <v>27</v>
      </c>
      <c r="D13" s="35" t="s">
        <v>28</v>
      </c>
      <c r="E13" s="35" t="s">
        <v>29</v>
      </c>
      <c r="F13" s="36" t="s">
        <v>4</v>
      </c>
      <c r="G13" s="36" t="s">
        <v>5</v>
      </c>
      <c r="H13" s="35" t="s">
        <v>27</v>
      </c>
      <c r="I13" s="35" t="s">
        <v>28</v>
      </c>
      <c r="J13" s="35" t="s">
        <v>29</v>
      </c>
      <c r="K13" s="36" t="s">
        <v>4</v>
      </c>
      <c r="L13" s="36" t="s">
        <v>5</v>
      </c>
    </row>
    <row r="14" spans="2:12" x14ac:dyDescent="0.25">
      <c r="B14" s="30"/>
      <c r="C14" s="37"/>
      <c r="D14" s="37"/>
      <c r="E14" s="37"/>
      <c r="F14" s="37"/>
      <c r="G14" s="38"/>
      <c r="H14" s="37"/>
      <c r="I14" s="37"/>
      <c r="J14" s="37"/>
      <c r="K14" s="37"/>
      <c r="L14" s="38"/>
    </row>
    <row r="15" spans="2:12" x14ac:dyDescent="0.25">
      <c r="B15" s="39" t="s">
        <v>30</v>
      </c>
      <c r="C15" s="40">
        <f>SUM(C16:C17)</f>
        <v>4950.2656668279997</v>
      </c>
      <c r="D15" s="40">
        <f>SUM(D16:D17)</f>
        <v>6582.913864272</v>
      </c>
      <c r="E15" s="40">
        <f>SUM(E16:E17)</f>
        <v>5516.6895053529997</v>
      </c>
      <c r="F15" s="41">
        <f t="shared" ref="F15:G17" si="0">(D15-C15)/C15</f>
        <v>0.32981021773931546</v>
      </c>
      <c r="G15" s="42">
        <f>(E15-D15)/D15</f>
        <v>-0.16196845058323017</v>
      </c>
      <c r="H15" s="40">
        <f>SUM(H16:H17)</f>
        <v>6951.5434226589996</v>
      </c>
      <c r="I15" s="40">
        <f>SUM(I16:I17)</f>
        <v>6250.3388393570003</v>
      </c>
      <c r="J15" s="40">
        <f>SUM(J16:J17)</f>
        <v>6492.6015099509996</v>
      </c>
      <c r="K15" s="41">
        <f t="shared" ref="K15:L17" si="1">(I15-H15)/H15</f>
        <v>-0.10087034499653388</v>
      </c>
      <c r="L15" s="42">
        <f t="shared" si="1"/>
        <v>3.8759925952897921E-2</v>
      </c>
    </row>
    <row r="16" spans="2:12" x14ac:dyDescent="0.25">
      <c r="B16" s="43" t="s">
        <v>31</v>
      </c>
      <c r="C16" s="44">
        <v>4149.999978371</v>
      </c>
      <c r="D16" s="44">
        <v>5852.5194304939996</v>
      </c>
      <c r="E16" s="44">
        <v>4741.2736315869997</v>
      </c>
      <c r="F16" s="45">
        <f t="shared" si="0"/>
        <v>0.41024565325209705</v>
      </c>
      <c r="G16" s="46">
        <f>(E16-D16)/D16</f>
        <v>-0.18987477309634523</v>
      </c>
      <c r="H16" s="44">
        <v>6505.9549277189999</v>
      </c>
      <c r="I16" s="44">
        <v>5886.4532044460002</v>
      </c>
      <c r="J16" s="44">
        <v>6114.5323806899996</v>
      </c>
      <c r="K16" s="45">
        <f t="shared" si="1"/>
        <v>-9.5220721655106547E-2</v>
      </c>
      <c r="L16" s="46">
        <f t="shared" si="1"/>
        <v>3.8746451950341286E-2</v>
      </c>
    </row>
    <row r="17" spans="2:12" x14ac:dyDescent="0.25">
      <c r="B17" s="43" t="s">
        <v>32</v>
      </c>
      <c r="C17" s="44">
        <v>800.26568845700001</v>
      </c>
      <c r="D17" s="44">
        <v>730.39443377800001</v>
      </c>
      <c r="E17" s="44">
        <v>775.415873766</v>
      </c>
      <c r="F17" s="45">
        <f t="shared" si="0"/>
        <v>-8.731007175094492E-2</v>
      </c>
      <c r="G17" s="46">
        <f t="shared" si="0"/>
        <v>6.163990017711999E-2</v>
      </c>
      <c r="H17" s="44">
        <v>445.58849493999998</v>
      </c>
      <c r="I17" s="44">
        <v>363.88563491100001</v>
      </c>
      <c r="J17" s="44">
        <v>378.069129261</v>
      </c>
      <c r="K17" s="45">
        <f t="shared" si="1"/>
        <v>-0.18335944701624654</v>
      </c>
      <c r="L17" s="46">
        <f t="shared" si="1"/>
        <v>3.8977890274423777E-2</v>
      </c>
    </row>
    <row r="18" spans="2:12" x14ac:dyDescent="0.25">
      <c r="B18" s="43"/>
      <c r="C18" s="47"/>
      <c r="D18" s="47"/>
      <c r="E18" s="47"/>
      <c r="F18" s="45"/>
      <c r="G18" s="46"/>
      <c r="H18" s="47"/>
      <c r="I18" s="47"/>
      <c r="J18" s="47"/>
      <c r="K18" s="45"/>
      <c r="L18" s="46"/>
    </row>
    <row r="19" spans="2:12" x14ac:dyDescent="0.25">
      <c r="B19" s="39" t="s">
        <v>33</v>
      </c>
      <c r="C19" s="40">
        <f>SUM(C20:C21)</f>
        <v>2226.1240706210001</v>
      </c>
      <c r="D19" s="40">
        <f>SUM(D20:D21)</f>
        <v>2686.5108041640001</v>
      </c>
      <c r="E19" s="40">
        <f>SUM(E20:E21)</f>
        <v>1638.918419716</v>
      </c>
      <c r="F19" s="41">
        <f>(D19-C19)/C19</f>
        <v>0.20681090493512808</v>
      </c>
      <c r="G19" s="42">
        <f>(E19-D19)/D19</f>
        <v>-0.3899453457712761</v>
      </c>
      <c r="H19" s="40">
        <f>SUM(H20:H21)</f>
        <v>8739.0495500460001</v>
      </c>
      <c r="I19" s="40">
        <f>SUM(I20:I21)</f>
        <v>10191.859091486</v>
      </c>
      <c r="J19" s="40">
        <f>SUM(J20:J21)</f>
        <v>8786.8781641189998</v>
      </c>
      <c r="K19" s="41">
        <f>(I19-H19)/H19</f>
        <v>0.16624342648707746</v>
      </c>
      <c r="L19" s="42">
        <f>(J19-I19)/I19</f>
        <v>-0.13785325275353175</v>
      </c>
    </row>
    <row r="20" spans="2:12" x14ac:dyDescent="0.25">
      <c r="B20" s="43" t="s">
        <v>31</v>
      </c>
      <c r="C20" s="44">
        <v>2226.1240706210001</v>
      </c>
      <c r="D20" s="44">
        <v>2686.5108041640001</v>
      </c>
      <c r="E20" s="44">
        <v>1638.918419716</v>
      </c>
      <c r="F20" s="45">
        <f>(D20-C20)/C20</f>
        <v>0.20681090493512808</v>
      </c>
      <c r="G20" s="46">
        <f>(E20-D20)/D20</f>
        <v>-0.3899453457712761</v>
      </c>
      <c r="H20" s="44">
        <v>8739.0495500460001</v>
      </c>
      <c r="I20" s="44">
        <v>10191.859091486</v>
      </c>
      <c r="J20" s="44">
        <v>8786.8781641189998</v>
      </c>
      <c r="K20" s="45">
        <f>(I20-H20)/H20</f>
        <v>0.16624342648707746</v>
      </c>
      <c r="L20" s="46">
        <f>(J20-I20)/I20</f>
        <v>-0.13785325275353175</v>
      </c>
    </row>
    <row r="21" spans="2:12" x14ac:dyDescent="0.25">
      <c r="B21" s="43" t="s">
        <v>32</v>
      </c>
      <c r="C21" s="47">
        <v>0</v>
      </c>
      <c r="D21" s="47">
        <v>0</v>
      </c>
      <c r="E21" s="47">
        <v>0</v>
      </c>
      <c r="F21" s="45"/>
      <c r="G21" s="46"/>
      <c r="H21" s="47">
        <f>0</f>
        <v>0</v>
      </c>
      <c r="I21" s="47">
        <f>0</f>
        <v>0</v>
      </c>
      <c r="J21" s="47">
        <f>0</f>
        <v>0</v>
      </c>
      <c r="K21" s="45"/>
      <c r="L21" s="46"/>
    </row>
    <row r="22" spans="2:12" x14ac:dyDescent="0.25">
      <c r="B22" s="43"/>
      <c r="C22" s="47"/>
      <c r="D22" s="47"/>
      <c r="E22" s="47"/>
      <c r="F22" s="45"/>
      <c r="G22" s="46"/>
      <c r="H22" s="47"/>
      <c r="I22" s="47"/>
      <c r="J22" s="47"/>
      <c r="K22" s="45"/>
      <c r="L22" s="46"/>
    </row>
    <row r="23" spans="2:12" x14ac:dyDescent="0.25">
      <c r="B23" s="39" t="s">
        <v>34</v>
      </c>
      <c r="C23" s="40">
        <f>SUM(C24:C25)</f>
        <v>1936.1186479769999</v>
      </c>
      <c r="D23" s="40">
        <f>SUM(D24:D25)</f>
        <v>1362.369332218</v>
      </c>
      <c r="E23" s="40">
        <f>SUM(E24:E25)</f>
        <v>1524.7320121160001</v>
      </c>
      <c r="F23" s="41">
        <f>(D23-C23)/C23</f>
        <v>-0.29633995641666677</v>
      </c>
      <c r="G23" s="42">
        <f>(E23-D23)/D23</f>
        <v>0.11917669904802261</v>
      </c>
      <c r="H23" s="40">
        <f>SUM(H24:H25)</f>
        <v>1039.688175109</v>
      </c>
      <c r="I23" s="40">
        <f>SUM(I24:I25)</f>
        <v>741.98128452100002</v>
      </c>
      <c r="J23" s="40">
        <f>SUM(J24:J25)</f>
        <v>882.65264892499999</v>
      </c>
      <c r="K23" s="41">
        <f>(I23-H23)/H23</f>
        <v>-0.28634248009677388</v>
      </c>
      <c r="L23" s="42">
        <f>(J23-I23)/I23</f>
        <v>0.18958883106440214</v>
      </c>
    </row>
    <row r="24" spans="2:12" x14ac:dyDescent="0.25">
      <c r="B24" s="43" t="s">
        <v>31</v>
      </c>
      <c r="C24" s="44">
        <v>1936.1186479769999</v>
      </c>
      <c r="D24" s="44">
        <v>1362.369332218</v>
      </c>
      <c r="E24" s="44">
        <v>1524.7320121160001</v>
      </c>
      <c r="F24" s="45">
        <f>(D24-C24)/C24</f>
        <v>-0.29633995641666677</v>
      </c>
      <c r="G24" s="46">
        <f>(E24-D24)/D24</f>
        <v>0.11917669904802261</v>
      </c>
      <c r="H24" s="44">
        <v>1039.688175109</v>
      </c>
      <c r="I24" s="44">
        <v>741.98128452100002</v>
      </c>
      <c r="J24" s="44">
        <v>882.65264892499999</v>
      </c>
      <c r="K24" s="45">
        <f>(I24-H24)/H24</f>
        <v>-0.28634248009677388</v>
      </c>
      <c r="L24" s="46">
        <f>(J24-I24)/I24</f>
        <v>0.18958883106440214</v>
      </c>
    </row>
    <row r="25" spans="2:12" x14ac:dyDescent="0.25">
      <c r="B25" s="43" t="s">
        <v>32</v>
      </c>
      <c r="C25" s="47">
        <f>0</f>
        <v>0</v>
      </c>
      <c r="D25" s="47">
        <f>0</f>
        <v>0</v>
      </c>
      <c r="E25" s="47">
        <f>0</f>
        <v>0</v>
      </c>
      <c r="F25" s="45"/>
      <c r="G25" s="46"/>
      <c r="H25" s="47">
        <f>0</f>
        <v>0</v>
      </c>
      <c r="I25" s="47">
        <f>0</f>
        <v>0</v>
      </c>
      <c r="J25" s="47">
        <f>0</f>
        <v>0</v>
      </c>
      <c r="K25" s="45"/>
      <c r="L25" s="46"/>
    </row>
    <row r="26" spans="2:12" x14ac:dyDescent="0.25">
      <c r="B26" s="43"/>
      <c r="C26" s="47"/>
      <c r="D26" s="47"/>
      <c r="E26" s="47"/>
      <c r="F26" s="45"/>
      <c r="G26" s="46"/>
      <c r="H26" s="47"/>
      <c r="I26" s="47"/>
      <c r="J26" s="47"/>
      <c r="K26" s="45"/>
      <c r="L26" s="46"/>
    </row>
    <row r="27" spans="2:12" x14ac:dyDescent="0.25">
      <c r="B27" s="39" t="s">
        <v>35</v>
      </c>
      <c r="C27" s="40">
        <f>SUM(C28:C29)</f>
        <v>7964.1704949840005</v>
      </c>
      <c r="D27" s="40">
        <f>SUM(D28:D29)</f>
        <v>7473.6242057989994</v>
      </c>
      <c r="E27" s="40">
        <f>SUM(E28:E29)</f>
        <v>7400.4633589180003</v>
      </c>
      <c r="F27" s="41">
        <f t="shared" ref="F27:G29" si="2">(D27-C27)/C27</f>
        <v>-6.1594147123540027E-2</v>
      </c>
      <c r="G27" s="42">
        <f t="shared" si="2"/>
        <v>-9.7892059951624928E-3</v>
      </c>
      <c r="H27" s="40">
        <f>SUM(H28:H29)</f>
        <v>5745.9212281299997</v>
      </c>
      <c r="I27" s="40">
        <f>SUM(I28:I29)</f>
        <v>5504.3082835709993</v>
      </c>
      <c r="J27" s="40">
        <f>SUM(J28:J29)</f>
        <v>5670.8403950010006</v>
      </c>
      <c r="K27" s="41">
        <f t="shared" ref="K27:L29" si="3">(I27-H27)/H27</f>
        <v>-4.2049470392345238E-2</v>
      </c>
      <c r="L27" s="42">
        <f t="shared" si="3"/>
        <v>3.0254866342980566E-2</v>
      </c>
    </row>
    <row r="28" spans="2:12" x14ac:dyDescent="0.25">
      <c r="B28" s="43" t="s">
        <v>31</v>
      </c>
      <c r="C28" s="48">
        <f t="shared" ref="C28:E29" si="4">C32+C36</f>
        <v>352.09500332699997</v>
      </c>
      <c r="D28" s="48">
        <f t="shared" si="4"/>
        <v>344.09154109600001</v>
      </c>
      <c r="E28" s="48">
        <f t="shared" si="4"/>
        <v>340.40925183000002</v>
      </c>
      <c r="F28" s="45">
        <f t="shared" si="2"/>
        <v>-2.2730973616137715E-2</v>
      </c>
      <c r="G28" s="46">
        <f>(E28-D28)/D28</f>
        <v>-1.07014815135274E-2</v>
      </c>
      <c r="H28" s="48">
        <f t="shared" ref="H28:J29" si="5">H32+H36</f>
        <v>1000.232802799</v>
      </c>
      <c r="I28" s="48">
        <f t="shared" si="5"/>
        <v>1043.3146345529999</v>
      </c>
      <c r="J28" s="48">
        <f t="shared" si="5"/>
        <v>1084.6228690110001</v>
      </c>
      <c r="K28" s="45">
        <f t="shared" si="3"/>
        <v>4.3071804517350334E-2</v>
      </c>
      <c r="L28" s="46">
        <f t="shared" si="3"/>
        <v>3.959326658510684E-2</v>
      </c>
    </row>
    <row r="29" spans="2:12" x14ac:dyDescent="0.25">
      <c r="B29" s="43" t="s">
        <v>32</v>
      </c>
      <c r="C29" s="48">
        <f t="shared" si="4"/>
        <v>7612.0754916570004</v>
      </c>
      <c r="D29" s="48">
        <f t="shared" si="4"/>
        <v>7129.5326647029997</v>
      </c>
      <c r="E29" s="48">
        <f t="shared" si="4"/>
        <v>7060.0541070879999</v>
      </c>
      <c r="F29" s="45">
        <f t="shared" si="2"/>
        <v>-6.3391755308112502E-2</v>
      </c>
      <c r="G29" s="46">
        <f>(E29-D29)/D29</f>
        <v>-9.7451769817922685E-3</v>
      </c>
      <c r="H29" s="48">
        <f t="shared" si="5"/>
        <v>4745.688425331</v>
      </c>
      <c r="I29" s="48">
        <f t="shared" si="5"/>
        <v>4460.9936490179998</v>
      </c>
      <c r="J29" s="48">
        <f t="shared" si="5"/>
        <v>4586.2175259900005</v>
      </c>
      <c r="K29" s="45">
        <f t="shared" si="3"/>
        <v>-5.9990195477939198E-2</v>
      </c>
      <c r="L29" s="46">
        <f t="shared" si="3"/>
        <v>2.8070848520388776E-2</v>
      </c>
    </row>
    <row r="30" spans="2:12" x14ac:dyDescent="0.25">
      <c r="B30" s="43"/>
      <c r="C30" s="47"/>
      <c r="D30" s="47"/>
      <c r="E30" s="47"/>
      <c r="F30" s="45"/>
      <c r="G30" s="46"/>
      <c r="H30" s="47"/>
      <c r="I30" s="47"/>
      <c r="J30" s="47"/>
      <c r="K30" s="45"/>
      <c r="L30" s="46"/>
    </row>
    <row r="31" spans="2:12" x14ac:dyDescent="0.25">
      <c r="B31" s="39" t="s">
        <v>36</v>
      </c>
      <c r="C31" s="40">
        <f>SUM(C32:C33)</f>
        <v>6480.6331988760003</v>
      </c>
      <c r="D31" s="40">
        <f>SUM(D32:D33)</f>
        <v>6045.6604496990003</v>
      </c>
      <c r="E31" s="40">
        <f>SUM(E32:E33)</f>
        <v>6040.1329773570005</v>
      </c>
      <c r="F31" s="41">
        <f t="shared" ref="F31:G33" si="6">(D31-C31)/C31</f>
        <v>-6.7118865676959086E-2</v>
      </c>
      <c r="G31" s="42">
        <f t="shared" si="6"/>
        <v>-9.1428759322316608E-4</v>
      </c>
      <c r="H31" s="40">
        <f>SUM(H32:H33)</f>
        <v>4811.1995595349999</v>
      </c>
      <c r="I31" s="40">
        <f>SUM(I32:I33)</f>
        <v>4626.387102058</v>
      </c>
      <c r="J31" s="40">
        <f>SUM(J32:J33)</f>
        <v>4776.8236634020004</v>
      </c>
      <c r="K31" s="41">
        <f t="shared" ref="K31:L33" si="7">(I31-H31)/H31</f>
        <v>-3.8412968572615599E-2</v>
      </c>
      <c r="L31" s="42">
        <f t="shared" si="7"/>
        <v>3.2517071750671339E-2</v>
      </c>
    </row>
    <row r="32" spans="2:12" x14ac:dyDescent="0.25">
      <c r="B32" s="43" t="s">
        <v>31</v>
      </c>
      <c r="C32" s="44">
        <v>305.071495836</v>
      </c>
      <c r="D32" s="44">
        <v>306.00117775000001</v>
      </c>
      <c r="E32" s="44">
        <v>298.12494887600002</v>
      </c>
      <c r="F32" s="45">
        <f t="shared" si="6"/>
        <v>3.0474230686559824E-3</v>
      </c>
      <c r="G32" s="46">
        <f t="shared" si="6"/>
        <v>-2.5739210979229609E-2</v>
      </c>
      <c r="H32" s="44">
        <v>813.65085318699994</v>
      </c>
      <c r="I32" s="44">
        <v>883.43774145600003</v>
      </c>
      <c r="J32" s="44">
        <v>926.09571982700004</v>
      </c>
      <c r="K32" s="45">
        <f t="shared" si="7"/>
        <v>8.577006709407467E-2</v>
      </c>
      <c r="L32" s="46">
        <f t="shared" si="7"/>
        <v>4.828634364284131E-2</v>
      </c>
    </row>
    <row r="33" spans="2:12" x14ac:dyDescent="0.25">
      <c r="B33" s="43" t="s">
        <v>32</v>
      </c>
      <c r="C33" s="44">
        <v>6175.5617030399999</v>
      </c>
      <c r="D33" s="44">
        <v>5739.659271949</v>
      </c>
      <c r="E33" s="44">
        <v>5742.0080284810001</v>
      </c>
      <c r="F33" s="45">
        <f t="shared" si="6"/>
        <v>-7.0585066112515943E-2</v>
      </c>
      <c r="G33" s="46">
        <f t="shared" si="6"/>
        <v>4.0921532458887432E-4</v>
      </c>
      <c r="H33" s="44">
        <v>3997.548706348</v>
      </c>
      <c r="I33" s="44">
        <v>3742.9493606020001</v>
      </c>
      <c r="J33" s="44">
        <v>3850.7279435750002</v>
      </c>
      <c r="K33" s="45">
        <f t="shared" si="7"/>
        <v>-6.3688866465017174E-2</v>
      </c>
      <c r="L33" s="46">
        <f t="shared" si="7"/>
        <v>2.8795095148085422E-2</v>
      </c>
    </row>
    <row r="34" spans="2:12" x14ac:dyDescent="0.25">
      <c r="B34" s="43"/>
      <c r="C34" s="47"/>
      <c r="D34" s="47"/>
      <c r="E34" s="47"/>
      <c r="F34" s="45"/>
      <c r="G34" s="46"/>
      <c r="H34" s="47"/>
      <c r="I34" s="47"/>
      <c r="J34" s="47"/>
      <c r="K34" s="45"/>
      <c r="L34" s="46"/>
    </row>
    <row r="35" spans="2:12" x14ac:dyDescent="0.25">
      <c r="B35" s="39" t="s">
        <v>37</v>
      </c>
      <c r="C35" s="40">
        <f>SUM(C36:C37)</f>
        <v>1483.537296108</v>
      </c>
      <c r="D35" s="40">
        <f>SUM(D36:D37)</f>
        <v>1427.9637561</v>
      </c>
      <c r="E35" s="40">
        <f>SUM(E36:E37)</f>
        <v>1360.330381561</v>
      </c>
      <c r="F35" s="41">
        <f t="shared" ref="F35:G37" si="8">(D35-C35)/C35</f>
        <v>-3.7460156986814513E-2</v>
      </c>
      <c r="G35" s="42">
        <f t="shared" si="8"/>
        <v>-4.7363509227795579E-2</v>
      </c>
      <c r="H35" s="40">
        <f>SUM(H36:H37)</f>
        <v>934.72166859499998</v>
      </c>
      <c r="I35" s="40">
        <f>SUM(I36:I37)</f>
        <v>877.92118151299996</v>
      </c>
      <c r="J35" s="40">
        <f>SUM(J36:J37)</f>
        <v>894.01673159899997</v>
      </c>
      <c r="K35" s="41">
        <f t="shared" ref="K35:L37" si="9">(I35-H35)/H35</f>
        <v>-6.0767273286151627E-2</v>
      </c>
      <c r="L35" s="42">
        <f t="shared" si="9"/>
        <v>1.8333707427198767E-2</v>
      </c>
    </row>
    <row r="36" spans="2:12" x14ac:dyDescent="0.25">
      <c r="B36" s="43" t="s">
        <v>31</v>
      </c>
      <c r="C36" s="44">
        <v>47.023507491000004</v>
      </c>
      <c r="D36" s="44">
        <v>38.090363346000004</v>
      </c>
      <c r="E36" s="44">
        <v>42.284302953999997</v>
      </c>
      <c r="F36" s="45">
        <f t="shared" si="8"/>
        <v>-0.18997188048360167</v>
      </c>
      <c r="G36" s="46">
        <f t="shared" si="8"/>
        <v>0.11010500398496234</v>
      </c>
      <c r="H36" s="44">
        <v>186.58194961199999</v>
      </c>
      <c r="I36" s="44">
        <v>159.87689309699999</v>
      </c>
      <c r="J36" s="44">
        <v>158.527149184</v>
      </c>
      <c r="K36" s="45">
        <f t="shared" si="9"/>
        <v>-0.1431277600568199</v>
      </c>
      <c r="L36" s="46">
        <f t="shared" si="9"/>
        <v>-8.4423951882845582E-3</v>
      </c>
    </row>
    <row r="37" spans="2:12" x14ac:dyDescent="0.25">
      <c r="B37" s="43" t="s">
        <v>32</v>
      </c>
      <c r="C37" s="44">
        <v>1436.513788617</v>
      </c>
      <c r="D37" s="44">
        <v>1389.873392754</v>
      </c>
      <c r="E37" s="44">
        <v>1318.046078607</v>
      </c>
      <c r="F37" s="45">
        <f t="shared" si="8"/>
        <v>-3.2467767613914109E-2</v>
      </c>
      <c r="G37" s="46">
        <f t="shared" si="8"/>
        <v>-5.1679033875650981E-2</v>
      </c>
      <c r="H37" s="44">
        <v>748.13971898299997</v>
      </c>
      <c r="I37" s="44">
        <v>718.04428841599997</v>
      </c>
      <c r="J37" s="44">
        <v>735.48958241499997</v>
      </c>
      <c r="K37" s="45">
        <f t="shared" si="9"/>
        <v>-4.0227018835346524E-2</v>
      </c>
      <c r="L37" s="46">
        <f t="shared" si="9"/>
        <v>2.4295568226695572E-2</v>
      </c>
    </row>
    <row r="38" spans="2:12" x14ac:dyDescent="0.25">
      <c r="B38" s="43"/>
      <c r="C38" s="47"/>
      <c r="D38" s="47"/>
      <c r="E38" s="47"/>
      <c r="F38" s="45"/>
      <c r="G38" s="46"/>
      <c r="H38" s="47"/>
      <c r="I38" s="47"/>
      <c r="J38" s="47"/>
      <c r="K38" s="45"/>
      <c r="L38" s="46"/>
    </row>
    <row r="39" spans="2:12" x14ac:dyDescent="0.25">
      <c r="B39" s="39" t="s">
        <v>38</v>
      </c>
      <c r="C39" s="40">
        <f>C40+C41</f>
        <v>18748.673615232998</v>
      </c>
      <c r="D39" s="40">
        <f>D40+D41</f>
        <v>18944.263964332</v>
      </c>
      <c r="E39" s="40">
        <f>E40+E41</f>
        <v>20219.989731731002</v>
      </c>
      <c r="F39" s="41">
        <f t="shared" ref="F39:G41" si="10">(D39-C39)/C39</f>
        <v>1.0432223266188183E-2</v>
      </c>
      <c r="G39" s="42">
        <f t="shared" si="10"/>
        <v>6.7341004633430013E-2</v>
      </c>
      <c r="H39" s="40">
        <f>SUM(H40:H41)</f>
        <v>20524.870741363</v>
      </c>
      <c r="I39" s="40">
        <f>SUM(I40:I41)</f>
        <v>20713.504851434001</v>
      </c>
      <c r="J39" s="40">
        <f>SUM(J40:J41)</f>
        <v>23822.444651631999</v>
      </c>
      <c r="K39" s="41">
        <f t="shared" ref="K39:L41" si="11">(I39-H39)/H39</f>
        <v>9.1905139110500834E-3</v>
      </c>
      <c r="L39" s="42">
        <f t="shared" si="11"/>
        <v>0.15009240698262441</v>
      </c>
    </row>
    <row r="40" spans="2:12" x14ac:dyDescent="0.25">
      <c r="B40" s="43" t="s">
        <v>31</v>
      </c>
      <c r="C40" s="48">
        <f t="shared" ref="C40:E41" si="12">C44+C48</f>
        <v>1306.6990487119999</v>
      </c>
      <c r="D40" s="48">
        <f t="shared" si="12"/>
        <v>1482.293015641</v>
      </c>
      <c r="E40" s="48">
        <f t="shared" si="12"/>
        <v>1603.794111079</v>
      </c>
      <c r="F40" s="45">
        <f>(D40-C40)/C40</f>
        <v>0.13437980773161295</v>
      </c>
      <c r="G40" s="46">
        <f t="shared" si="10"/>
        <v>8.1968338348715947E-2</v>
      </c>
      <c r="H40" s="48">
        <f t="shared" ref="H40:J41" si="13">H44+H48</f>
        <v>11492.297190780999</v>
      </c>
      <c r="I40" s="48">
        <f t="shared" si="13"/>
        <v>12151.195953551</v>
      </c>
      <c r="J40" s="48">
        <f t="shared" si="13"/>
        <v>14107.497018439</v>
      </c>
      <c r="K40" s="45">
        <f t="shared" si="11"/>
        <v>5.733394741118969E-2</v>
      </c>
      <c r="L40" s="46">
        <f t="shared" si="11"/>
        <v>0.16099658604520339</v>
      </c>
    </row>
    <row r="41" spans="2:12" x14ac:dyDescent="0.25">
      <c r="B41" s="43" t="s">
        <v>32</v>
      </c>
      <c r="C41" s="48">
        <f t="shared" si="12"/>
        <v>17441.974566520999</v>
      </c>
      <c r="D41" s="48">
        <f t="shared" si="12"/>
        <v>17461.970948691</v>
      </c>
      <c r="E41" s="48">
        <f t="shared" si="12"/>
        <v>18616.195620652001</v>
      </c>
      <c r="F41" s="45">
        <f t="shared" si="10"/>
        <v>1.1464517445394255E-3</v>
      </c>
      <c r="G41" s="46">
        <f t="shared" si="10"/>
        <v>6.6099335255595831E-2</v>
      </c>
      <c r="H41" s="48">
        <f t="shared" si="13"/>
        <v>9032.5735505820012</v>
      </c>
      <c r="I41" s="48">
        <f t="shared" si="13"/>
        <v>8562.3088978830001</v>
      </c>
      <c r="J41" s="48">
        <f t="shared" si="13"/>
        <v>9714.9476331929982</v>
      </c>
      <c r="K41" s="45">
        <f t="shared" si="11"/>
        <v>-5.2063196614513065E-2</v>
      </c>
      <c r="L41" s="46">
        <f t="shared" si="11"/>
        <v>0.13461774727550227</v>
      </c>
    </row>
    <row r="42" spans="2:12" x14ac:dyDescent="0.25">
      <c r="B42" s="43"/>
      <c r="C42" s="47"/>
      <c r="D42" s="47"/>
      <c r="E42" s="47"/>
      <c r="F42" s="45"/>
      <c r="G42" s="46"/>
      <c r="H42" s="47"/>
      <c r="I42" s="47"/>
      <c r="J42" s="47"/>
      <c r="K42" s="45"/>
      <c r="L42" s="46"/>
    </row>
    <row r="43" spans="2:12" x14ac:dyDescent="0.25">
      <c r="B43" s="39" t="s">
        <v>39</v>
      </c>
      <c r="C43" s="40">
        <f>SUM(C44:C45)</f>
        <v>7026.0677532019999</v>
      </c>
      <c r="D43" s="40">
        <f>SUM(D44:D45)</f>
        <v>7628.724123553</v>
      </c>
      <c r="E43" s="40">
        <f>SUM(E44:E45)</f>
        <v>7672.3377600329995</v>
      </c>
      <c r="F43" s="41">
        <f t="shared" ref="F43:G45" si="14">(D43-C43)/C43</f>
        <v>8.5774346550579542E-2</v>
      </c>
      <c r="G43" s="42">
        <f t="shared" si="14"/>
        <v>5.7170289256294289E-3</v>
      </c>
      <c r="H43" s="40">
        <f>SUM(H44:H45)</f>
        <v>13320.192962904999</v>
      </c>
      <c r="I43" s="40">
        <f>SUM(I44:I45)</f>
        <v>13768.972300509</v>
      </c>
      <c r="J43" s="40">
        <f>SUM(J44:J45)</f>
        <v>15885.3817504</v>
      </c>
      <c r="K43" s="41">
        <f t="shared" ref="K43:L45" si="15">(I43-H43)/H43</f>
        <v>3.3691654381719005E-2</v>
      </c>
      <c r="L43" s="42">
        <f t="shared" si="15"/>
        <v>0.15370859957447675</v>
      </c>
    </row>
    <row r="44" spans="2:12" x14ac:dyDescent="0.25">
      <c r="B44" s="43" t="s">
        <v>31</v>
      </c>
      <c r="C44" s="44">
        <v>1117.745533693</v>
      </c>
      <c r="D44" s="44">
        <v>1273.183324073</v>
      </c>
      <c r="E44" s="44">
        <v>1375.8330249549999</v>
      </c>
      <c r="F44" s="45">
        <f t="shared" si="14"/>
        <v>0.13906366493493194</v>
      </c>
      <c r="G44" s="46">
        <f t="shared" si="14"/>
        <v>8.0624446567220634E-2</v>
      </c>
      <c r="H44" s="44">
        <v>9290.5204254019991</v>
      </c>
      <c r="I44" s="44">
        <v>9921.8717680789996</v>
      </c>
      <c r="J44" s="44">
        <v>11427.319507332</v>
      </c>
      <c r="K44" s="45">
        <f t="shared" si="15"/>
        <v>6.7956509836711546E-2</v>
      </c>
      <c r="L44" s="46">
        <f t="shared" si="15"/>
        <v>0.15173021527010466</v>
      </c>
    </row>
    <row r="45" spans="2:12" x14ac:dyDescent="0.25">
      <c r="B45" s="43" t="s">
        <v>32</v>
      </c>
      <c r="C45" s="44">
        <v>5908.3222195090002</v>
      </c>
      <c r="D45" s="44">
        <v>6355.5407994799998</v>
      </c>
      <c r="E45" s="44">
        <v>6296.5047350779996</v>
      </c>
      <c r="F45" s="45">
        <f t="shared" si="14"/>
        <v>7.5692990895842652E-2</v>
      </c>
      <c r="G45" s="46">
        <f t="shared" si="14"/>
        <v>-9.288912818690492E-3</v>
      </c>
      <c r="H45" s="44">
        <v>4029.6725375030001</v>
      </c>
      <c r="I45" s="44">
        <v>3847.1005324299999</v>
      </c>
      <c r="J45" s="44">
        <v>4458.0622430679996</v>
      </c>
      <c r="K45" s="45">
        <f t="shared" si="15"/>
        <v>-4.5306908532605349E-2</v>
      </c>
      <c r="L45" s="46">
        <f t="shared" si="15"/>
        <v>0.15881095528639305</v>
      </c>
    </row>
    <row r="46" spans="2:12" x14ac:dyDescent="0.25">
      <c r="B46" s="43"/>
      <c r="C46" s="47"/>
      <c r="D46" s="47"/>
      <c r="E46" s="47"/>
      <c r="F46" s="45"/>
      <c r="G46" s="46"/>
      <c r="H46" s="47"/>
      <c r="I46" s="47"/>
      <c r="J46" s="47"/>
      <c r="K46" s="45"/>
      <c r="L46" s="46"/>
    </row>
    <row r="47" spans="2:12" x14ac:dyDescent="0.25">
      <c r="B47" s="39" t="s">
        <v>40</v>
      </c>
      <c r="C47" s="40">
        <f>SUM(C48:C49)</f>
        <v>11722.605862031</v>
      </c>
      <c r="D47" s="40">
        <f>SUM(D48:D49)</f>
        <v>11315.539840779002</v>
      </c>
      <c r="E47" s="40">
        <f>SUM(E48:E49)</f>
        <v>12547.651971698</v>
      </c>
      <c r="F47" s="41">
        <f t="shared" ref="F47:G49" si="16">(D47-C47)/C47</f>
        <v>-3.4724874830985034E-2</v>
      </c>
      <c r="G47" s="42">
        <f>(E47-D47)/D47</f>
        <v>0.10888672995332545</v>
      </c>
      <c r="H47" s="40">
        <f>SUM(H48:H49)</f>
        <v>7204.6777784580008</v>
      </c>
      <c r="I47" s="40">
        <f>SUM(I48:I49)</f>
        <v>6944.5325509249997</v>
      </c>
      <c r="J47" s="40">
        <f>SUM(J48:J49)</f>
        <v>7937.0629012319996</v>
      </c>
      <c r="K47" s="41">
        <f t="shared" ref="K47:L49" si="17">(I47-H47)/H47</f>
        <v>-3.6107822658056385E-2</v>
      </c>
      <c r="L47" s="42">
        <f t="shared" si="17"/>
        <v>0.14292255713810378</v>
      </c>
    </row>
    <row r="48" spans="2:12" x14ac:dyDescent="0.25">
      <c r="B48" s="43" t="s">
        <v>31</v>
      </c>
      <c r="C48" s="44">
        <v>188.95351501900001</v>
      </c>
      <c r="D48" s="44">
        <v>209.10969156800002</v>
      </c>
      <c r="E48" s="44">
        <v>227.96108612399999</v>
      </c>
      <c r="F48" s="45">
        <f t="shared" si="16"/>
        <v>0.10667267315441699</v>
      </c>
      <c r="G48" s="46">
        <f t="shared" si="16"/>
        <v>9.0150745355911555E-2</v>
      </c>
      <c r="H48" s="44">
        <v>2201.7767653790002</v>
      </c>
      <c r="I48" s="44">
        <v>2229.324185472</v>
      </c>
      <c r="J48" s="44">
        <v>2680.1775111070001</v>
      </c>
      <c r="K48" s="45">
        <f t="shared" si="17"/>
        <v>1.2511450082569093E-2</v>
      </c>
      <c r="L48" s="46">
        <f t="shared" si="17"/>
        <v>0.20223766851546715</v>
      </c>
    </row>
    <row r="49" spans="2:12" x14ac:dyDescent="0.25">
      <c r="B49" s="43" t="s">
        <v>32</v>
      </c>
      <c r="C49" s="44">
        <v>11533.652347011999</v>
      </c>
      <c r="D49" s="44">
        <v>11106.430149211001</v>
      </c>
      <c r="E49" s="44">
        <v>12319.690885574</v>
      </c>
      <c r="F49" s="45">
        <f t="shared" si="16"/>
        <v>-3.7041362523093389E-2</v>
      </c>
      <c r="G49" s="46">
        <f t="shared" si="16"/>
        <v>0.10923948740173632</v>
      </c>
      <c r="H49" s="44">
        <v>5002.9010130790002</v>
      </c>
      <c r="I49" s="44">
        <v>4715.2083654529997</v>
      </c>
      <c r="J49" s="44">
        <v>5256.8853901249995</v>
      </c>
      <c r="K49" s="45">
        <f t="shared" si="17"/>
        <v>-5.7505164878115807E-2</v>
      </c>
      <c r="L49" s="46">
        <f t="shared" si="17"/>
        <v>0.11487870369435089</v>
      </c>
    </row>
    <row r="50" spans="2:12" x14ac:dyDescent="0.25">
      <c r="B50" s="43"/>
      <c r="C50" s="22"/>
      <c r="D50" s="22"/>
      <c r="E50" s="22"/>
      <c r="F50" s="45"/>
      <c r="G50" s="46"/>
      <c r="H50" s="47"/>
      <c r="I50" s="47"/>
      <c r="J50" s="47"/>
      <c r="K50" s="45"/>
      <c r="L50" s="46"/>
    </row>
    <row r="51" spans="2:12" x14ac:dyDescent="0.25">
      <c r="B51" s="39" t="s">
        <v>41</v>
      </c>
      <c r="C51" s="40">
        <f>SUM(C52:C53)</f>
        <v>4814.0008127310002</v>
      </c>
      <c r="D51" s="40">
        <f>SUM(D52:D53)</f>
        <v>4462.4425055029997</v>
      </c>
      <c r="E51" s="40">
        <f>SUM(E52:E53)</f>
        <v>5071.5613882329999</v>
      </c>
      <c r="F51" s="41">
        <f t="shared" ref="F51:G53" si="18">(D51-C51)/C51</f>
        <v>-7.3028302425350078E-2</v>
      </c>
      <c r="G51" s="42">
        <f t="shared" si="18"/>
        <v>0.13649898726512361</v>
      </c>
      <c r="H51" s="40">
        <f>SUM(H52:H53)</f>
        <v>9829.9370389799988</v>
      </c>
      <c r="I51" s="40">
        <f>SUM(I52:I53)</f>
        <v>10034.839759087001</v>
      </c>
      <c r="J51" s="40">
        <f>SUM(J52:J53)</f>
        <v>10356.889683248</v>
      </c>
      <c r="K51" s="41">
        <f t="shared" ref="K51:L53" si="19">(I51-H51)/H51</f>
        <v>2.0844764243603313E-2</v>
      </c>
      <c r="L51" s="42">
        <f t="shared" si="19"/>
        <v>3.2093180548236337E-2</v>
      </c>
    </row>
    <row r="52" spans="2:12" x14ac:dyDescent="0.25">
      <c r="B52" s="43" t="s">
        <v>31</v>
      </c>
      <c r="C52" s="44">
        <v>1745.3947767690001</v>
      </c>
      <c r="D52" s="44">
        <v>1464.0230499070001</v>
      </c>
      <c r="E52" s="44">
        <v>1495.872287935</v>
      </c>
      <c r="F52" s="45">
        <f t="shared" si="18"/>
        <v>-0.16120807201157283</v>
      </c>
      <c r="G52" s="46">
        <f t="shared" si="18"/>
        <v>2.1754601493482715E-2</v>
      </c>
      <c r="H52" s="44">
        <v>6861.1177566389997</v>
      </c>
      <c r="I52" s="44">
        <v>7016.295557253</v>
      </c>
      <c r="J52" s="44">
        <v>7328.4362192939998</v>
      </c>
      <c r="K52" s="45">
        <f t="shared" si="19"/>
        <v>2.2616985470602965E-2</v>
      </c>
      <c r="L52" s="46">
        <f t="shared" si="19"/>
        <v>4.4487957996343051E-2</v>
      </c>
    </row>
    <row r="53" spans="2:12" x14ac:dyDescent="0.25">
      <c r="B53" s="43" t="s">
        <v>32</v>
      </c>
      <c r="C53" s="44">
        <v>3068.6060359620001</v>
      </c>
      <c r="D53" s="44">
        <v>2998.4194555959998</v>
      </c>
      <c r="E53" s="44">
        <v>3575.6891002980001</v>
      </c>
      <c r="F53" s="45">
        <f t="shared" si="18"/>
        <v>-2.2872463764804191E-2</v>
      </c>
      <c r="G53" s="46">
        <f t="shared" si="18"/>
        <v>0.19252464615136897</v>
      </c>
      <c r="H53" s="44">
        <v>2968.819282341</v>
      </c>
      <c r="I53" s="44">
        <v>3018.544201834</v>
      </c>
      <c r="J53" s="44">
        <v>3028.4534639540002</v>
      </c>
      <c r="K53" s="45">
        <f t="shared" si="19"/>
        <v>1.6749055689839927E-2</v>
      </c>
      <c r="L53" s="46">
        <f t="shared" si="19"/>
        <v>3.2827951016849697E-3</v>
      </c>
    </row>
    <row r="54" spans="2:12" x14ac:dyDescent="0.25">
      <c r="B54" s="39"/>
      <c r="C54" s="40"/>
      <c r="D54" s="40"/>
      <c r="E54" s="40"/>
      <c r="F54" s="41"/>
      <c r="G54" s="42"/>
      <c r="H54" s="40"/>
      <c r="I54" s="40"/>
      <c r="J54" s="40"/>
      <c r="K54" s="41"/>
      <c r="L54" s="49"/>
    </row>
    <row r="55" spans="2:12" x14ac:dyDescent="0.25">
      <c r="B55" s="39" t="s">
        <v>42</v>
      </c>
      <c r="C55" s="40">
        <f t="shared" ref="C55:E57" si="20">C51+C39+C27+C23+C19+C15</f>
        <v>40639.353308373989</v>
      </c>
      <c r="D55" s="40">
        <f t="shared" si="20"/>
        <v>41512.124676287996</v>
      </c>
      <c r="E55" s="40">
        <f t="shared" si="20"/>
        <v>41372.354416067006</v>
      </c>
      <c r="F55" s="41">
        <f t="shared" ref="F55:G57" si="21">(D55-C55)/C55</f>
        <v>2.1476015164202111E-2</v>
      </c>
      <c r="G55" s="42">
        <f t="shared" si="21"/>
        <v>-3.3669743794354106E-3</v>
      </c>
      <c r="H55" s="40">
        <f t="shared" ref="H55:J57" si="22">H51+H39+H27+H23+H19+H15</f>
        <v>52831.010156286997</v>
      </c>
      <c r="I55" s="40">
        <f t="shared" si="22"/>
        <v>53436.832109456001</v>
      </c>
      <c r="J55" s="40">
        <f t="shared" si="22"/>
        <v>56012.307052876</v>
      </c>
      <c r="K55" s="41">
        <f t="shared" ref="K55:L57" si="23">(I55-H55)/H55</f>
        <v>1.1467165806158841E-2</v>
      </c>
      <c r="L55" s="42">
        <f t="shared" si="23"/>
        <v>4.8196624720278865E-2</v>
      </c>
    </row>
    <row r="56" spans="2:12" x14ac:dyDescent="0.25">
      <c r="B56" s="43" t="s">
        <v>31</v>
      </c>
      <c r="C56" s="47">
        <f t="shared" si="20"/>
        <v>11716.431525776999</v>
      </c>
      <c r="D56" s="47">
        <f t="shared" si="20"/>
        <v>13191.807173519999</v>
      </c>
      <c r="E56" s="47">
        <f t="shared" si="20"/>
        <v>11344.999714263</v>
      </c>
      <c r="F56" s="45">
        <f t="shared" si="21"/>
        <v>0.12592363506730408</v>
      </c>
      <c r="G56" s="46">
        <f t="shared" si="21"/>
        <v>-0.13999654747562623</v>
      </c>
      <c r="H56" s="47">
        <f t="shared" si="22"/>
        <v>35638.340403093003</v>
      </c>
      <c r="I56" s="47">
        <f t="shared" si="22"/>
        <v>37031.099725810003</v>
      </c>
      <c r="J56" s="47">
        <f t="shared" si="22"/>
        <v>38304.619300478</v>
      </c>
      <c r="K56" s="45">
        <f t="shared" si="23"/>
        <v>3.9080364207872156E-2</v>
      </c>
      <c r="L56" s="46">
        <f t="shared" si="23"/>
        <v>3.4390541574447937E-2</v>
      </c>
    </row>
    <row r="57" spans="2:12" x14ac:dyDescent="0.25">
      <c r="B57" s="43" t="s">
        <v>32</v>
      </c>
      <c r="C57" s="47">
        <f t="shared" si="20"/>
        <v>28922.921782596997</v>
      </c>
      <c r="D57" s="47">
        <f t="shared" si="20"/>
        <v>28320.317502768001</v>
      </c>
      <c r="E57" s="47">
        <f t="shared" si="20"/>
        <v>30027.354701804001</v>
      </c>
      <c r="F57" s="45">
        <f t="shared" si="21"/>
        <v>-2.083483419685438E-2</v>
      </c>
      <c r="G57" s="46">
        <f t="shared" si="21"/>
        <v>6.0276061483744162E-2</v>
      </c>
      <c r="H57" s="47">
        <f t="shared" si="22"/>
        <v>17192.669753194001</v>
      </c>
      <c r="I57" s="47">
        <f t="shared" si="22"/>
        <v>16405.732383645998</v>
      </c>
      <c r="J57" s="47">
        <f t="shared" si="22"/>
        <v>17707.687752397997</v>
      </c>
      <c r="K57" s="45">
        <f t="shared" si="23"/>
        <v>-4.5771679491593088E-2</v>
      </c>
      <c r="L57" s="46">
        <f t="shared" si="23"/>
        <v>7.9359783416304439E-2</v>
      </c>
    </row>
    <row r="58" spans="2:12" ht="15.75" thickBot="1" x14ac:dyDescent="0.3">
      <c r="B58" s="50"/>
      <c r="C58" s="51"/>
      <c r="D58" s="51"/>
      <c r="E58" s="51"/>
      <c r="F58" s="51"/>
      <c r="G58" s="52"/>
      <c r="H58" s="51"/>
      <c r="I58" s="51"/>
      <c r="J58" s="51"/>
      <c r="K58" s="51"/>
      <c r="L58" s="52"/>
    </row>
    <row r="59" spans="2:12" ht="15.75" thickBot="1" x14ac:dyDescent="0.3">
      <c r="B59" s="53"/>
      <c r="C59" s="51"/>
      <c r="D59" s="51"/>
      <c r="E59" s="51"/>
      <c r="F59" s="51"/>
      <c r="G59" s="54"/>
      <c r="H59" s="54"/>
      <c r="I59" s="54"/>
      <c r="J59" s="54"/>
      <c r="K59" s="54"/>
      <c r="L59" s="54"/>
    </row>
    <row r="60" spans="2:12" ht="15.75" thickBot="1" x14ac:dyDescent="0.3">
      <c r="B60" s="53"/>
      <c r="C60" s="55"/>
      <c r="D60" s="56" t="s">
        <v>27</v>
      </c>
      <c r="E60" s="56" t="s">
        <v>28</v>
      </c>
      <c r="F60" s="56" t="s">
        <v>29</v>
      </c>
      <c r="G60" s="57"/>
      <c r="H60" s="22"/>
      <c r="I60" s="22"/>
      <c r="J60" s="22"/>
      <c r="K60" s="22"/>
      <c r="L60" s="22"/>
    </row>
    <row r="61" spans="2:12" x14ac:dyDescent="0.25">
      <c r="B61" s="58" t="s">
        <v>43</v>
      </c>
      <c r="C61" s="59"/>
      <c r="D61" s="60">
        <f>C55-H55</f>
        <v>-12191.656847913007</v>
      </c>
      <c r="E61" s="60">
        <f>D55-I55</f>
        <v>-11924.707433168005</v>
      </c>
      <c r="F61" s="61">
        <f t="shared" ref="D61:F63" si="24">E55-J55</f>
        <v>-14639.952636808994</v>
      </c>
      <c r="G61" s="62"/>
      <c r="H61" s="22"/>
      <c r="I61" s="22"/>
      <c r="J61" s="22"/>
      <c r="K61" s="63"/>
      <c r="L61" s="63"/>
    </row>
    <row r="62" spans="2:12" x14ac:dyDescent="0.25">
      <c r="B62" s="43" t="s">
        <v>31</v>
      </c>
      <c r="C62" s="62"/>
      <c r="D62" s="48">
        <f t="shared" si="24"/>
        <v>-23921.908877316004</v>
      </c>
      <c r="E62" s="48">
        <f t="shared" si="24"/>
        <v>-23839.292552290004</v>
      </c>
      <c r="F62" s="61">
        <f t="shared" si="24"/>
        <v>-26959.619586214998</v>
      </c>
      <c r="G62" s="62"/>
      <c r="H62" s="22"/>
      <c r="I62" s="22"/>
      <c r="J62" s="22"/>
      <c r="K62" s="63"/>
      <c r="L62" s="63"/>
    </row>
    <row r="63" spans="2:12" x14ac:dyDescent="0.25">
      <c r="B63" s="43" t="s">
        <v>32</v>
      </c>
      <c r="C63" s="62"/>
      <c r="D63" s="48">
        <f t="shared" si="24"/>
        <v>11730.252029402996</v>
      </c>
      <c r="E63" s="48">
        <f t="shared" si="24"/>
        <v>11914.585119122003</v>
      </c>
      <c r="F63" s="61">
        <f t="shared" si="24"/>
        <v>12319.666949406004</v>
      </c>
      <c r="G63" s="62"/>
      <c r="H63" s="22"/>
      <c r="I63" s="22"/>
      <c r="J63" s="22"/>
      <c r="K63" s="63"/>
      <c r="L63" s="63"/>
    </row>
    <row r="64" spans="2:12" x14ac:dyDescent="0.25">
      <c r="B64" s="43"/>
      <c r="C64" s="62"/>
      <c r="D64" s="48"/>
      <c r="E64" s="48"/>
      <c r="F64" s="61"/>
      <c r="G64" s="62"/>
      <c r="H64" s="22"/>
      <c r="I64" s="22"/>
      <c r="J64" s="22"/>
      <c r="K64" s="63"/>
      <c r="L64" s="63"/>
    </row>
    <row r="65" spans="2:12" x14ac:dyDescent="0.25">
      <c r="B65" s="39" t="s">
        <v>44</v>
      </c>
      <c r="C65" s="62"/>
      <c r="D65" s="64">
        <f t="shared" ref="D65:F67" si="25">C55/H55</f>
        <v>0.76923294080792481</v>
      </c>
      <c r="E65" s="64">
        <f t="shared" si="25"/>
        <v>0.77684479108450277</v>
      </c>
      <c r="F65" s="65">
        <f t="shared" si="25"/>
        <v>0.73862971537685851</v>
      </c>
      <c r="G65" s="62"/>
      <c r="H65" s="22"/>
      <c r="I65" s="22"/>
      <c r="J65" s="22"/>
      <c r="K65" s="63"/>
      <c r="L65" s="63"/>
    </row>
    <row r="66" spans="2:12" x14ac:dyDescent="0.25">
      <c r="B66" s="43" t="s">
        <v>31</v>
      </c>
      <c r="C66" s="62"/>
      <c r="D66" s="64">
        <f t="shared" si="25"/>
        <v>0.32875917882977923</v>
      </c>
      <c r="E66" s="64">
        <f t="shared" si="25"/>
        <v>0.35623590093722085</v>
      </c>
      <c r="F66" s="65">
        <f t="shared" si="25"/>
        <v>0.29617837016647824</v>
      </c>
      <c r="G66" s="62"/>
      <c r="H66" s="22"/>
      <c r="I66" s="22"/>
      <c r="J66" s="22"/>
      <c r="K66" s="63"/>
      <c r="L66" s="63"/>
    </row>
    <row r="67" spans="2:12" ht="15.75" thickBot="1" x14ac:dyDescent="0.3">
      <c r="B67" s="66" t="s">
        <v>32</v>
      </c>
      <c r="C67" s="67"/>
      <c r="D67" s="68">
        <f t="shared" si="25"/>
        <v>1.68228217012217</v>
      </c>
      <c r="E67" s="68">
        <f t="shared" si="25"/>
        <v>1.726245244070848</v>
      </c>
      <c r="F67" s="69">
        <f t="shared" si="25"/>
        <v>1.6957242030506021</v>
      </c>
      <c r="G67" s="62"/>
      <c r="H67" s="22"/>
      <c r="I67" s="22"/>
      <c r="J67" s="22"/>
      <c r="K67" s="63"/>
      <c r="L67" s="63"/>
    </row>
    <row r="68" spans="2:12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</sheetData>
  <mergeCells count="2">
    <mergeCell ref="B8:L8"/>
    <mergeCell ref="B9:L9"/>
  </mergeCells>
  <pageMargins left="0.11811023622047245" right="0.31496062992125984" top="0.35433070866141736" bottom="0.35433070866141736" header="0" footer="0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FC50-02D2-4FF3-9E6F-C8FB84BF6CFF}">
  <sheetPr>
    <pageSetUpPr fitToPage="1"/>
  </sheetPr>
  <dimension ref="B2:M54"/>
  <sheetViews>
    <sheetView tabSelected="1" workbookViewId="0">
      <selection activeCell="O53" sqref="O53"/>
    </sheetView>
  </sheetViews>
  <sheetFormatPr baseColWidth="10" defaultRowHeight="15" x14ac:dyDescent="0.25"/>
  <cols>
    <col min="1" max="1" width="6.85546875" customWidth="1"/>
    <col min="2" max="2" width="33" customWidth="1"/>
  </cols>
  <sheetData>
    <row r="2" spans="2:12" x14ac:dyDescent="0.25">
      <c r="B2" s="70"/>
    </row>
    <row r="3" spans="2:12" x14ac:dyDescent="0.25">
      <c r="B3" s="70"/>
      <c r="K3" s="71"/>
    </row>
    <row r="4" spans="2:12" x14ac:dyDescent="0.25">
      <c r="B4" s="70"/>
    </row>
    <row r="5" spans="2:12" x14ac:dyDescent="0.25">
      <c r="B5" s="70"/>
    </row>
    <row r="6" spans="2:12" x14ac:dyDescent="0.25">
      <c r="B6" s="70"/>
    </row>
    <row r="7" spans="2:12" ht="11.25" customHeight="1" x14ac:dyDescent="0.25">
      <c r="B7" s="70"/>
    </row>
    <row r="8" spans="2:12" ht="18.75" x14ac:dyDescent="0.25">
      <c r="B8" s="72" t="s">
        <v>45</v>
      </c>
      <c r="C8" s="73"/>
      <c r="D8" s="73"/>
      <c r="E8" s="74"/>
      <c r="F8" s="74"/>
      <c r="G8" s="74"/>
      <c r="H8" s="74"/>
      <c r="I8" s="74"/>
      <c r="J8" s="74"/>
      <c r="K8" s="74"/>
      <c r="L8" s="74"/>
    </row>
    <row r="9" spans="2:12" ht="9" customHeight="1" x14ac:dyDescent="0.25">
      <c r="B9" s="72"/>
      <c r="C9" s="73"/>
      <c r="D9" s="73"/>
      <c r="E9" s="74"/>
      <c r="F9" s="74"/>
      <c r="G9" s="74"/>
      <c r="H9" s="74"/>
      <c r="I9" s="74"/>
      <c r="J9" s="74"/>
      <c r="K9" s="74"/>
      <c r="L9" s="74"/>
    </row>
    <row r="10" spans="2:12" ht="18.75" x14ac:dyDescent="0.3">
      <c r="B10" s="152" t="s">
        <v>46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</row>
    <row r="11" spans="2:12" ht="16.5" thickBot="1" x14ac:dyDescent="0.3">
      <c r="B11" s="75"/>
      <c r="C11" s="76"/>
      <c r="D11" s="77"/>
      <c r="E11" s="78"/>
      <c r="F11" s="78"/>
      <c r="G11" s="79"/>
      <c r="H11" s="80"/>
      <c r="I11" s="77"/>
      <c r="J11" s="77"/>
      <c r="K11" s="77"/>
      <c r="L11" s="77"/>
    </row>
    <row r="12" spans="2:12" ht="15.75" thickBot="1" x14ac:dyDescent="0.3">
      <c r="B12" s="81" t="s">
        <v>22</v>
      </c>
      <c r="C12" s="82" t="s">
        <v>23</v>
      </c>
      <c r="D12" s="82"/>
      <c r="E12" s="82"/>
      <c r="F12" s="83"/>
      <c r="G12" s="84"/>
      <c r="H12" s="82" t="s">
        <v>24</v>
      </c>
      <c r="I12" s="82"/>
      <c r="J12" s="82"/>
      <c r="K12" s="83"/>
      <c r="L12" s="85"/>
    </row>
    <row r="13" spans="2:12" x14ac:dyDescent="0.25">
      <c r="B13" s="86"/>
      <c r="C13" s="87"/>
      <c r="D13" s="88" t="s">
        <v>25</v>
      </c>
      <c r="E13" s="89"/>
      <c r="F13" s="88" t="s">
        <v>47</v>
      </c>
      <c r="G13" s="90"/>
      <c r="H13" s="87"/>
      <c r="I13" s="88" t="s">
        <v>25</v>
      </c>
      <c r="J13" s="89"/>
      <c r="K13" s="88" t="s">
        <v>47</v>
      </c>
      <c r="L13" s="90"/>
    </row>
    <row r="14" spans="2:12" ht="15.75" thickBot="1" x14ac:dyDescent="0.3">
      <c r="B14" s="86"/>
      <c r="C14" s="91" t="s">
        <v>48</v>
      </c>
      <c r="D14" s="91" t="s">
        <v>49</v>
      </c>
      <c r="E14" s="91" t="s">
        <v>50</v>
      </c>
      <c r="F14" s="92" t="s">
        <v>51</v>
      </c>
      <c r="G14" s="92" t="s">
        <v>52</v>
      </c>
      <c r="H14" s="91" t="s">
        <v>48</v>
      </c>
      <c r="I14" s="91" t="s">
        <v>49</v>
      </c>
      <c r="J14" s="91" t="s">
        <v>50</v>
      </c>
      <c r="K14" s="92" t="s">
        <v>51</v>
      </c>
      <c r="L14" s="92" t="s">
        <v>52</v>
      </c>
    </row>
    <row r="15" spans="2:12" x14ac:dyDescent="0.25">
      <c r="B15" s="93"/>
      <c r="C15" s="94"/>
      <c r="D15" s="94"/>
      <c r="E15" s="94"/>
      <c r="F15" s="94"/>
      <c r="G15" s="95"/>
      <c r="H15" s="96"/>
      <c r="I15" s="96"/>
      <c r="J15" s="96"/>
      <c r="K15" s="94"/>
      <c r="L15" s="95"/>
    </row>
    <row r="16" spans="2:12" ht="24" customHeight="1" x14ac:dyDescent="0.25">
      <c r="B16" s="97"/>
      <c r="C16" s="37"/>
      <c r="D16" s="37"/>
      <c r="E16" s="37"/>
      <c r="F16" s="37"/>
      <c r="G16" s="38"/>
      <c r="H16" s="37"/>
      <c r="I16" s="37"/>
      <c r="J16" s="37"/>
      <c r="K16" s="37"/>
      <c r="L16" s="38"/>
    </row>
    <row r="17" spans="2:12" ht="24" customHeight="1" x14ac:dyDescent="0.25">
      <c r="B17" s="39" t="s">
        <v>53</v>
      </c>
      <c r="C17" s="98">
        <f>SUM(C18:C19)</f>
        <v>3231.6743406960004</v>
      </c>
      <c r="D17" s="98">
        <f>SUM(D18:D19)</f>
        <v>4829.6643481319998</v>
      </c>
      <c r="E17" s="98">
        <f>SUM(E18:E19)</f>
        <v>3646.8360924170001</v>
      </c>
      <c r="F17" s="99">
        <f t="shared" ref="F17:G19" si="0">(D17-C17)/C17</f>
        <v>0.49447742531255262</v>
      </c>
      <c r="G17" s="100">
        <f t="shared" si="0"/>
        <v>-0.24490899790427251</v>
      </c>
      <c r="H17" s="98">
        <f>SUM(H18:H19)</f>
        <v>4086.861015081</v>
      </c>
      <c r="I17" s="98">
        <f>SUM(I18:I19)</f>
        <v>3154.0816953399999</v>
      </c>
      <c r="J17" s="98">
        <f>SUM(J18:J19)</f>
        <v>2746.0042231460002</v>
      </c>
      <c r="K17" s="99">
        <f t="shared" ref="K17:L19" si="1">(I17-H17)/H17</f>
        <v>-0.22823857143635035</v>
      </c>
      <c r="L17" s="100">
        <f t="shared" si="1"/>
        <v>-0.12938075535485147</v>
      </c>
    </row>
    <row r="18" spans="2:12" ht="24" customHeight="1" x14ac:dyDescent="0.25">
      <c r="B18" s="43" t="s">
        <v>31</v>
      </c>
      <c r="C18" s="101">
        <v>3200.8564500460002</v>
      </c>
      <c r="D18" s="101">
        <v>4790.5851005929999</v>
      </c>
      <c r="E18" s="101">
        <v>3601.7405900560002</v>
      </c>
      <c r="F18" s="102">
        <f t="shared" si="0"/>
        <v>0.49665727762460365</v>
      </c>
      <c r="G18" s="100">
        <f t="shared" si="0"/>
        <v>-0.2481626952811754</v>
      </c>
      <c r="H18" s="101">
        <v>3913.1642911039999</v>
      </c>
      <c r="I18" s="101">
        <v>2990.4170826929999</v>
      </c>
      <c r="J18" s="101">
        <v>2631.587160433</v>
      </c>
      <c r="K18" s="102">
        <f>(I18-H18)/H18</f>
        <v>-0.23580589511887584</v>
      </c>
      <c r="L18" s="103">
        <f t="shared" si="1"/>
        <v>-0.1199932692789656</v>
      </c>
    </row>
    <row r="19" spans="2:12" ht="24" customHeight="1" x14ac:dyDescent="0.25">
      <c r="B19" s="43" t="s">
        <v>32</v>
      </c>
      <c r="C19" s="101">
        <v>30.817890649999999</v>
      </c>
      <c r="D19" s="101">
        <v>39.079247539000001</v>
      </c>
      <c r="E19" s="101">
        <v>45.095502361000001</v>
      </c>
      <c r="F19" s="102">
        <f>(D19-C19)/C19</f>
        <v>0.26807016037614506</v>
      </c>
      <c r="G19" s="100">
        <f t="shared" si="0"/>
        <v>0.15395011933113464</v>
      </c>
      <c r="H19" s="101">
        <v>173.696723977</v>
      </c>
      <c r="I19" s="101">
        <v>163.66461264700001</v>
      </c>
      <c r="J19" s="101">
        <v>114.41706271300001</v>
      </c>
      <c r="K19" s="102">
        <f t="shared" si="1"/>
        <v>-5.7756479801705361E-2</v>
      </c>
      <c r="L19" s="103">
        <f t="shared" si="1"/>
        <v>-0.30090530345872368</v>
      </c>
    </row>
    <row r="20" spans="2:12" ht="24" customHeight="1" x14ac:dyDescent="0.25">
      <c r="B20" s="97"/>
      <c r="C20" s="98"/>
      <c r="D20" s="98"/>
      <c r="E20" s="98"/>
      <c r="F20" s="104"/>
      <c r="G20" s="105"/>
      <c r="H20" s="98"/>
      <c r="I20" s="98"/>
      <c r="J20" s="98"/>
      <c r="K20" s="104"/>
      <c r="L20" s="106"/>
    </row>
    <row r="21" spans="2:12" ht="24" customHeight="1" x14ac:dyDescent="0.25">
      <c r="B21" s="39" t="s">
        <v>54</v>
      </c>
      <c r="C21" s="98">
        <f>SUM(C22:C23)</f>
        <v>2226.1240706210001</v>
      </c>
      <c r="D21" s="98">
        <f>SUM(D22:D23)</f>
        <v>2686.5108041640001</v>
      </c>
      <c r="E21" s="98">
        <f>SUM(E22:E23)</f>
        <v>1638.918419716</v>
      </c>
      <c r="F21" s="99">
        <f>(D21-C21)/C21</f>
        <v>0.20681090493512808</v>
      </c>
      <c r="G21" s="100">
        <f>(E21-D21)/D21</f>
        <v>-0.3899453457712761</v>
      </c>
      <c r="H21" s="98">
        <f>SUM(H22:H23)</f>
        <v>8739.0495500460001</v>
      </c>
      <c r="I21" s="98">
        <f>SUM(I22:I23)</f>
        <v>10191.859091486</v>
      </c>
      <c r="J21" s="98">
        <f>SUM(J22:J23)</f>
        <v>8786.8781641189998</v>
      </c>
      <c r="K21" s="99">
        <f>(I21-H21)/H21</f>
        <v>0.16624342648707746</v>
      </c>
      <c r="L21" s="100">
        <f>(J21-I21)/I21</f>
        <v>-0.13785325275353175</v>
      </c>
    </row>
    <row r="22" spans="2:12" ht="24" customHeight="1" x14ac:dyDescent="0.25">
      <c r="B22" s="43" t="s">
        <v>31</v>
      </c>
      <c r="C22" s="101">
        <v>2226.1240706210001</v>
      </c>
      <c r="D22" s="101">
        <v>2686.5108041640001</v>
      </c>
      <c r="E22" s="101">
        <v>1638.918419716</v>
      </c>
      <c r="F22" s="102">
        <f>(D22-C22)/C22</f>
        <v>0.20681090493512808</v>
      </c>
      <c r="G22" s="103">
        <f>(E22-D22)/D22</f>
        <v>-0.3899453457712761</v>
      </c>
      <c r="H22" s="101">
        <v>8739.0495500460001</v>
      </c>
      <c r="I22" s="101">
        <v>10191.859091486</v>
      </c>
      <c r="J22" s="101">
        <v>8786.8781641189998</v>
      </c>
      <c r="K22" s="102">
        <f>(I22-H22)/H22</f>
        <v>0.16624342648707746</v>
      </c>
      <c r="L22" s="103">
        <f>(J22-I22)/I22</f>
        <v>-0.13785325275353175</v>
      </c>
    </row>
    <row r="23" spans="2:12" ht="24" customHeight="1" x14ac:dyDescent="0.25">
      <c r="B23" s="43" t="s">
        <v>32</v>
      </c>
      <c r="C23" s="48">
        <v>0</v>
      </c>
      <c r="D23" s="48">
        <v>0</v>
      </c>
      <c r="E23" s="48">
        <v>0</v>
      </c>
      <c r="F23" s="102" t="s">
        <v>19</v>
      </c>
      <c r="G23" s="103" t="s">
        <v>19</v>
      </c>
      <c r="H23" s="48">
        <f>0</f>
        <v>0</v>
      </c>
      <c r="I23" s="48">
        <f>0</f>
        <v>0</v>
      </c>
      <c r="J23" s="48">
        <f>0</f>
        <v>0</v>
      </c>
      <c r="K23" s="102" t="s">
        <v>19</v>
      </c>
      <c r="L23" s="103" t="s">
        <v>19</v>
      </c>
    </row>
    <row r="24" spans="2:12" ht="24" customHeight="1" x14ac:dyDescent="0.25">
      <c r="B24" s="97"/>
      <c r="C24" s="98"/>
      <c r="D24" s="98"/>
      <c r="E24" s="98"/>
      <c r="F24" s="104"/>
      <c r="G24" s="105"/>
      <c r="H24" s="98"/>
      <c r="I24" s="98"/>
      <c r="J24" s="98"/>
      <c r="K24" s="104"/>
      <c r="L24" s="106"/>
    </row>
    <row r="25" spans="2:12" ht="24" customHeight="1" x14ac:dyDescent="0.25">
      <c r="B25" s="39" t="s">
        <v>55</v>
      </c>
      <c r="C25" s="98">
        <f>SUM(C26:C27)</f>
        <v>1936.1186479769999</v>
      </c>
      <c r="D25" s="98">
        <f>SUM(D26:D27)</f>
        <v>1362.369332218</v>
      </c>
      <c r="E25" s="98">
        <f>SUM(E26:E27)</f>
        <v>1524.7320121160001</v>
      </c>
      <c r="F25" s="99">
        <f>(D25-C25)/C25</f>
        <v>-0.29633995641666677</v>
      </c>
      <c r="G25" s="100">
        <f>(E25-D25)/D25</f>
        <v>0.11917669904802261</v>
      </c>
      <c r="H25" s="98">
        <f>SUM(H26:H27)</f>
        <v>1039.688175109</v>
      </c>
      <c r="I25" s="98">
        <f>SUM(I26:I27)</f>
        <v>741.98128452100002</v>
      </c>
      <c r="J25" s="98">
        <f>SUM(J26:J27)</f>
        <v>882.65264892499999</v>
      </c>
      <c r="K25" s="99">
        <f>(I25-H25)/H25</f>
        <v>-0.28634248009677388</v>
      </c>
      <c r="L25" s="100">
        <f>(J25-I25)/I25</f>
        <v>0.18958883106440214</v>
      </c>
    </row>
    <row r="26" spans="2:12" ht="24" customHeight="1" x14ac:dyDescent="0.25">
      <c r="B26" s="43" t="s">
        <v>31</v>
      </c>
      <c r="C26" s="101">
        <v>1936.1186479769999</v>
      </c>
      <c r="D26" s="101">
        <v>1362.369332218</v>
      </c>
      <c r="E26" s="101">
        <v>1524.7320121160001</v>
      </c>
      <c r="F26" s="102">
        <f>(D26-C26)/C26</f>
        <v>-0.29633995641666677</v>
      </c>
      <c r="G26" s="103">
        <f>(E26-D26)/D26</f>
        <v>0.11917669904802261</v>
      </c>
      <c r="H26" s="101">
        <v>1039.688175109</v>
      </c>
      <c r="I26" s="101">
        <v>741.98128452100002</v>
      </c>
      <c r="J26" s="101">
        <v>882.65264892499999</v>
      </c>
      <c r="K26" s="102">
        <f>(I26-H26)/H26</f>
        <v>-0.28634248009677388</v>
      </c>
      <c r="L26" s="103">
        <f>(J26-I26)/I26</f>
        <v>0.18958883106440214</v>
      </c>
    </row>
    <row r="27" spans="2:12" ht="24" customHeight="1" x14ac:dyDescent="0.25">
      <c r="B27" s="43" t="s">
        <v>32</v>
      </c>
      <c r="C27" s="48">
        <v>0</v>
      </c>
      <c r="D27" s="48">
        <v>0</v>
      </c>
      <c r="E27" s="48">
        <v>0</v>
      </c>
      <c r="F27" s="102" t="s">
        <v>19</v>
      </c>
      <c r="G27" s="103"/>
      <c r="H27" s="48">
        <v>0</v>
      </c>
      <c r="I27" s="48">
        <v>0</v>
      </c>
      <c r="J27" s="48">
        <v>0</v>
      </c>
      <c r="K27" s="102" t="s">
        <v>19</v>
      </c>
      <c r="L27" s="103" t="s">
        <v>19</v>
      </c>
    </row>
    <row r="28" spans="2:12" ht="24" customHeight="1" x14ac:dyDescent="0.25">
      <c r="B28" s="97"/>
      <c r="C28" s="98"/>
      <c r="D28" s="98"/>
      <c r="E28" s="98"/>
      <c r="F28" s="104"/>
      <c r="G28" s="105"/>
      <c r="H28" s="98"/>
      <c r="I28" s="98"/>
      <c r="J28" s="98"/>
      <c r="K28" s="104"/>
      <c r="L28" s="106"/>
    </row>
    <row r="29" spans="2:12" ht="24" customHeight="1" x14ac:dyDescent="0.25">
      <c r="B29" s="39" t="s">
        <v>56</v>
      </c>
      <c r="C29" s="98">
        <f>SUM(C30:C31)</f>
        <v>12921.598908039001</v>
      </c>
      <c r="D29" s="98">
        <f>SUM(D30:D31)</f>
        <v>12203.950892662</v>
      </c>
      <c r="E29" s="98">
        <f>SUM(E30:E31)</f>
        <v>13725.708003391001</v>
      </c>
      <c r="F29" s="99">
        <f t="shared" ref="F29:G31" si="2">(D29-C29)/C29</f>
        <v>-5.5538638870033769E-2</v>
      </c>
      <c r="G29" s="100">
        <f t="shared" si="2"/>
        <v>0.12469380810471825</v>
      </c>
      <c r="H29" s="98">
        <f>SUM(H30:H31)</f>
        <v>21401.832456880002</v>
      </c>
      <c r="I29" s="98">
        <f>SUM(I30:I31)</f>
        <v>20539.765498797999</v>
      </c>
      <c r="J29" s="98">
        <f>SUM(J30:J31)</f>
        <v>21562.770458332998</v>
      </c>
      <c r="K29" s="99">
        <f t="shared" ref="K29:L31" si="3">(I29-H29)/H29</f>
        <v>-4.0280053580406205E-2</v>
      </c>
      <c r="L29" s="100">
        <f t="shared" si="3"/>
        <v>4.9806068116739995E-2</v>
      </c>
    </row>
    <row r="30" spans="2:12" ht="24" customHeight="1" x14ac:dyDescent="0.25">
      <c r="B30" s="43" t="s">
        <v>31</v>
      </c>
      <c r="C30" s="101">
        <v>1784.8268660680001</v>
      </c>
      <c r="D30" s="101">
        <v>1527.817433748</v>
      </c>
      <c r="E30" s="101">
        <v>1628.7443196250001</v>
      </c>
      <c r="F30" s="102">
        <f t="shared" si="2"/>
        <v>-0.14399684205011754</v>
      </c>
      <c r="G30" s="103">
        <f t="shared" si="2"/>
        <v>6.6059519709373293E-2</v>
      </c>
      <c r="H30" s="101">
        <v>8842.3609202520001</v>
      </c>
      <c r="I30" s="101">
        <v>8848.4692802089994</v>
      </c>
      <c r="J30" s="101">
        <v>9173.8981233819995</v>
      </c>
      <c r="K30" s="102">
        <f t="shared" si="3"/>
        <v>6.9080645000692666E-4</v>
      </c>
      <c r="L30" s="103">
        <f t="shared" si="3"/>
        <v>3.6777981916134711E-2</v>
      </c>
    </row>
    <row r="31" spans="2:12" ht="24" customHeight="1" x14ac:dyDescent="0.25">
      <c r="B31" s="43" t="s">
        <v>32</v>
      </c>
      <c r="C31" s="101">
        <v>11136.772041971</v>
      </c>
      <c r="D31" s="101">
        <v>10676.133458914001</v>
      </c>
      <c r="E31" s="101">
        <v>12096.963683766</v>
      </c>
      <c r="F31" s="102">
        <f t="shared" si="2"/>
        <v>-4.1361947727851255E-2</v>
      </c>
      <c r="G31" s="103">
        <f t="shared" si="2"/>
        <v>0.13308471932464297</v>
      </c>
      <c r="H31" s="101">
        <v>12559.471536628</v>
      </c>
      <c r="I31" s="101">
        <v>11691.296218588999</v>
      </c>
      <c r="J31" s="101">
        <v>12388.872334951</v>
      </c>
      <c r="K31" s="102">
        <f t="shared" si="3"/>
        <v>-6.9125147145489729E-2</v>
      </c>
      <c r="L31" s="103">
        <f t="shared" si="3"/>
        <v>5.9666276802812036E-2</v>
      </c>
    </row>
    <row r="32" spans="2:12" ht="24" customHeight="1" x14ac:dyDescent="0.25">
      <c r="B32" s="97"/>
      <c r="C32" s="98"/>
      <c r="D32" s="98"/>
      <c r="E32" s="98"/>
      <c r="F32" s="104"/>
      <c r="G32" s="105"/>
      <c r="H32" s="98"/>
      <c r="I32" s="98"/>
      <c r="J32" s="98"/>
      <c r="K32" s="104"/>
      <c r="L32" s="106"/>
    </row>
    <row r="33" spans="2:13" ht="24" customHeight="1" x14ac:dyDescent="0.25">
      <c r="B33" s="39" t="s">
        <v>57</v>
      </c>
      <c r="C33" s="98">
        <f>SUM(C34:C35)</f>
        <v>8063.8120466280006</v>
      </c>
      <c r="D33" s="98">
        <f>SUM(D34:D35)</f>
        <v>7824.51151278</v>
      </c>
      <c r="E33" s="98">
        <f>SUM(E34:E35)</f>
        <v>7877.8686834069995</v>
      </c>
      <c r="F33" s="99">
        <f t="shared" ref="F33:G35" si="4">(D33-C33)/C33</f>
        <v>-2.9675857084003793E-2</v>
      </c>
      <c r="G33" s="100">
        <f t="shared" si="4"/>
        <v>6.8192334486120573E-3</v>
      </c>
      <c r="H33" s="98">
        <f>SUM(H34:H35)</f>
        <v>11181.575872305999</v>
      </c>
      <c r="I33" s="98">
        <f>SUM(I34:I35)</f>
        <v>11303.039622273</v>
      </c>
      <c r="J33" s="98">
        <f>SUM(J34:J35)</f>
        <v>13934.540978314999</v>
      </c>
      <c r="K33" s="99">
        <f t="shared" ref="K33:L35" si="5">(I33-H33)/H33</f>
        <v>1.0862847183091285E-2</v>
      </c>
      <c r="L33" s="100">
        <f t="shared" si="5"/>
        <v>0.23281360094116119</v>
      </c>
    </row>
    <row r="34" spans="2:13" ht="24" customHeight="1" x14ac:dyDescent="0.25">
      <c r="B34" s="43" t="s">
        <v>31</v>
      </c>
      <c r="C34" s="101">
        <v>689.52733658800003</v>
      </c>
      <c r="D34" s="101">
        <v>937.22140181899999</v>
      </c>
      <c r="E34" s="101">
        <v>975.465127822</v>
      </c>
      <c r="F34" s="102">
        <f t="shared" si="4"/>
        <v>0.35922298085623228</v>
      </c>
      <c r="G34" s="103">
        <f t="shared" si="4"/>
        <v>4.080543394418322E-2</v>
      </c>
      <c r="H34" s="101">
        <v>8203.9737259719986</v>
      </c>
      <c r="I34" s="101">
        <v>8591.4776482979996</v>
      </c>
      <c r="J34" s="101">
        <v>10613.424874425</v>
      </c>
      <c r="K34" s="102">
        <f t="shared" si="5"/>
        <v>4.7233686414578306E-2</v>
      </c>
      <c r="L34" s="103">
        <f t="shared" si="5"/>
        <v>0.2353433610489058</v>
      </c>
    </row>
    <row r="35" spans="2:13" ht="24" customHeight="1" x14ac:dyDescent="0.25">
      <c r="B35" s="43" t="s">
        <v>32</v>
      </c>
      <c r="C35" s="101">
        <v>7374.2847100400004</v>
      </c>
      <c r="D35" s="101">
        <v>6887.2901109610002</v>
      </c>
      <c r="E35" s="101">
        <v>6902.4035555849996</v>
      </c>
      <c r="F35" s="102">
        <f t="shared" si="4"/>
        <v>-6.6039571053713567E-2</v>
      </c>
      <c r="G35" s="103">
        <f t="shared" si="4"/>
        <v>2.1943963998186464E-3</v>
      </c>
      <c r="H35" s="101">
        <v>2977.6021463340003</v>
      </c>
      <c r="I35" s="101">
        <v>2711.561973975</v>
      </c>
      <c r="J35" s="101">
        <v>3321.11610389</v>
      </c>
      <c r="K35" s="102">
        <f t="shared" si="5"/>
        <v>-8.9347118682912952E-2</v>
      </c>
      <c r="L35" s="103">
        <f t="shared" si="5"/>
        <v>0.22479815536778136</v>
      </c>
    </row>
    <row r="36" spans="2:13" ht="24" customHeight="1" x14ac:dyDescent="0.25">
      <c r="B36" s="97"/>
      <c r="C36" s="98"/>
      <c r="D36" s="98"/>
      <c r="E36" s="98"/>
      <c r="F36" s="104"/>
      <c r="G36" s="105"/>
      <c r="H36" s="98"/>
      <c r="I36" s="98"/>
      <c r="J36" s="98"/>
      <c r="K36" s="104"/>
      <c r="L36" s="106"/>
    </row>
    <row r="37" spans="2:13" ht="24" customHeight="1" x14ac:dyDescent="0.25">
      <c r="B37" s="39" t="s">
        <v>58</v>
      </c>
      <c r="C37" s="98">
        <f>SUM(C38:C39)</f>
        <v>12260.025294412999</v>
      </c>
      <c r="D37" s="98">
        <f>SUM(D38:D39)</f>
        <v>12605.117786332001</v>
      </c>
      <c r="E37" s="98">
        <f>SUM(E38:E39)</f>
        <v>12958.291205019999</v>
      </c>
      <c r="F37" s="99">
        <f t="shared" ref="F37:G39" si="6">(D37-C37)/C37</f>
        <v>2.8147779766511873E-2</v>
      </c>
      <c r="G37" s="100">
        <f t="shared" si="6"/>
        <v>2.8018256130137236E-2</v>
      </c>
      <c r="H37" s="98">
        <f>SUM(H38:H39)</f>
        <v>6382.0030868650001</v>
      </c>
      <c r="I37" s="98">
        <f>SUM(I38:I39)</f>
        <v>7506.1049170379993</v>
      </c>
      <c r="J37" s="98">
        <f>SUM(J38:J39)</f>
        <v>8099.4605800379995</v>
      </c>
      <c r="K37" s="99">
        <f t="shared" ref="K37:L39" si="7">(I37-H37)/H37</f>
        <v>0.17613620909813538</v>
      </c>
      <c r="L37" s="100">
        <f t="shared" si="7"/>
        <v>7.9049742783790677E-2</v>
      </c>
    </row>
    <row r="38" spans="2:13" ht="24" customHeight="1" x14ac:dyDescent="0.25">
      <c r="B38" s="43" t="s">
        <v>31</v>
      </c>
      <c r="C38" s="101">
        <v>1878.9781544770001</v>
      </c>
      <c r="D38" s="101">
        <v>1887.303100978</v>
      </c>
      <c r="E38" s="101">
        <v>1975.3992449279999</v>
      </c>
      <c r="F38" s="102">
        <f t="shared" si="6"/>
        <v>4.4305712023123937E-3</v>
      </c>
      <c r="G38" s="103">
        <f t="shared" si="6"/>
        <v>4.6678323107903832E-2</v>
      </c>
      <c r="H38" s="101">
        <v>4900.1037406100004</v>
      </c>
      <c r="I38" s="101">
        <v>5666.8953386029998</v>
      </c>
      <c r="J38" s="101">
        <v>6216.1783291940001</v>
      </c>
      <c r="K38" s="102">
        <f t="shared" si="7"/>
        <v>0.15648476819748794</v>
      </c>
      <c r="L38" s="103">
        <f t="shared" si="7"/>
        <v>9.6928381021839954E-2</v>
      </c>
    </row>
    <row r="39" spans="2:13" ht="24" customHeight="1" x14ac:dyDescent="0.25">
      <c r="B39" s="43" t="s">
        <v>32</v>
      </c>
      <c r="C39" s="101">
        <v>10381.047139935999</v>
      </c>
      <c r="D39" s="101">
        <v>10717.814685354</v>
      </c>
      <c r="E39" s="101">
        <v>10982.891960092</v>
      </c>
      <c r="F39" s="102">
        <f t="shared" si="6"/>
        <v>3.2440614215347545E-2</v>
      </c>
      <c r="G39" s="103">
        <f t="shared" si="6"/>
        <v>2.473239951612808E-2</v>
      </c>
      <c r="H39" s="101">
        <v>1481.899346255</v>
      </c>
      <c r="I39" s="101">
        <v>1839.2095784349999</v>
      </c>
      <c r="J39" s="101">
        <v>1883.2822508439999</v>
      </c>
      <c r="K39" s="102">
        <f t="shared" si="7"/>
        <v>0.24111639773847049</v>
      </c>
      <c r="L39" s="103">
        <f t="shared" si="7"/>
        <v>2.3962833233231551E-2</v>
      </c>
    </row>
    <row r="40" spans="2:13" ht="24" customHeight="1" x14ac:dyDescent="0.25">
      <c r="B40" s="97"/>
      <c r="C40" s="98"/>
      <c r="D40" s="98"/>
      <c r="E40" s="98"/>
      <c r="F40" s="104"/>
      <c r="G40" s="105"/>
      <c r="H40" s="98"/>
      <c r="I40" s="98"/>
      <c r="J40" s="98"/>
      <c r="K40" s="104"/>
      <c r="L40" s="106"/>
    </row>
    <row r="41" spans="2:13" ht="24" customHeight="1" x14ac:dyDescent="0.25">
      <c r="B41" s="39" t="s">
        <v>42</v>
      </c>
      <c r="C41" s="98">
        <f t="shared" ref="C41:E43" si="8">C37+C33+C29+C25+C21+C17</f>
        <v>40639.353308373997</v>
      </c>
      <c r="D41" s="98">
        <f t="shared" si="8"/>
        <v>41512.124676287996</v>
      </c>
      <c r="E41" s="98">
        <f t="shared" si="8"/>
        <v>41372.354416066999</v>
      </c>
      <c r="F41" s="99">
        <f t="shared" ref="F41:G43" si="9">(D41-C41)/C41</f>
        <v>2.1476015164201927E-2</v>
      </c>
      <c r="G41" s="100">
        <f t="shared" si="9"/>
        <v>-3.3669743794355858E-3</v>
      </c>
      <c r="H41" s="98">
        <f t="shared" ref="H41:J43" si="10">H37+H33+H29+H25+H21+H17</f>
        <v>52831.010156286997</v>
      </c>
      <c r="I41" s="98">
        <f t="shared" si="10"/>
        <v>53436.832109456001</v>
      </c>
      <c r="J41" s="98">
        <f t="shared" si="10"/>
        <v>56012.307052876</v>
      </c>
      <c r="K41" s="99">
        <f>(I41-H41)/H41</f>
        <v>1.1467165806158841E-2</v>
      </c>
      <c r="L41" s="100">
        <f t="shared" ref="K41:L43" si="11">(J41-I41)/I41</f>
        <v>4.8196624720278865E-2</v>
      </c>
    </row>
    <row r="42" spans="2:13" ht="24" customHeight="1" x14ac:dyDescent="0.25">
      <c r="B42" s="43" t="s">
        <v>31</v>
      </c>
      <c r="C42" s="48">
        <f t="shared" si="8"/>
        <v>11716.431525777001</v>
      </c>
      <c r="D42" s="48">
        <f t="shared" si="8"/>
        <v>13191.807173519999</v>
      </c>
      <c r="E42" s="48">
        <f t="shared" si="8"/>
        <v>11344.999714263</v>
      </c>
      <c r="F42" s="102">
        <f t="shared" si="9"/>
        <v>0.12592363506730392</v>
      </c>
      <c r="G42" s="100">
        <f t="shared" si="9"/>
        <v>-0.13999654747562623</v>
      </c>
      <c r="H42" s="48">
        <f t="shared" si="10"/>
        <v>35638.340403092996</v>
      </c>
      <c r="I42" s="48">
        <f t="shared" si="10"/>
        <v>37031.099725809996</v>
      </c>
      <c r="J42" s="48">
        <f t="shared" si="10"/>
        <v>38304.619300478007</v>
      </c>
      <c r="K42" s="102">
        <f t="shared" si="11"/>
        <v>3.9080364207872163E-2</v>
      </c>
      <c r="L42" s="103">
        <f t="shared" si="11"/>
        <v>3.4390541574448333E-2</v>
      </c>
    </row>
    <row r="43" spans="2:13" ht="15.75" thickBot="1" x14ac:dyDescent="0.3">
      <c r="B43" s="66" t="s">
        <v>32</v>
      </c>
      <c r="C43" s="107">
        <f t="shared" si="8"/>
        <v>28922.921782597001</v>
      </c>
      <c r="D43" s="107">
        <f t="shared" si="8"/>
        <v>28320.317502768001</v>
      </c>
      <c r="E43" s="107">
        <f t="shared" si="8"/>
        <v>30027.354701804001</v>
      </c>
      <c r="F43" s="21">
        <f t="shared" si="9"/>
        <v>-2.0834834196854505E-2</v>
      </c>
      <c r="G43" s="108">
        <f t="shared" si="9"/>
        <v>6.0276061483744162E-2</v>
      </c>
      <c r="H43" s="107">
        <f t="shared" si="10"/>
        <v>17192.669753193997</v>
      </c>
      <c r="I43" s="107">
        <f t="shared" si="10"/>
        <v>16405.732383645998</v>
      </c>
      <c r="J43" s="107">
        <f t="shared" si="10"/>
        <v>17707.687752398</v>
      </c>
      <c r="K43" s="21">
        <f t="shared" si="11"/>
        <v>-4.5771679491592887E-2</v>
      </c>
      <c r="L43" s="109">
        <f t="shared" si="11"/>
        <v>7.9359783416304661E-2</v>
      </c>
    </row>
    <row r="44" spans="2:13" x14ac:dyDescent="0.25">
      <c r="B44" s="110"/>
      <c r="C44" s="111"/>
      <c r="D44" s="111"/>
      <c r="E44" s="111"/>
      <c r="F44" s="112"/>
      <c r="G44" s="112"/>
      <c r="H44" s="111"/>
      <c r="I44" s="111"/>
      <c r="J44" s="111"/>
      <c r="K44" s="112"/>
      <c r="L44" s="112"/>
    </row>
    <row r="45" spans="2:13" ht="15.75" thickBot="1" x14ac:dyDescent="0.3">
      <c r="B45" s="54"/>
      <c r="C45" s="113"/>
      <c r="D45" s="114"/>
      <c r="E45" s="114"/>
      <c r="F45" s="115"/>
    </row>
    <row r="46" spans="2:13" ht="16.5" thickBot="1" x14ac:dyDescent="0.3">
      <c r="B46" s="87"/>
      <c r="C46" s="116"/>
      <c r="D46" s="117" t="s">
        <v>48</v>
      </c>
      <c r="E46" s="117" t="s">
        <v>49</v>
      </c>
      <c r="F46" s="117" t="s">
        <v>50</v>
      </c>
    </row>
    <row r="47" spans="2:13" x14ac:dyDescent="0.25">
      <c r="B47" s="58" t="s">
        <v>43</v>
      </c>
      <c r="C47" s="118"/>
      <c r="D47" s="98">
        <f>C41-H41</f>
        <v>-12191.656847913</v>
      </c>
      <c r="E47" s="98">
        <f>D41-I41</f>
        <v>-11924.707433168005</v>
      </c>
      <c r="F47" s="119">
        <f t="shared" ref="D47:F49" si="12">E41-J41</f>
        <v>-14639.952636809001</v>
      </c>
      <c r="M47" s="145"/>
    </row>
    <row r="48" spans="2:13" x14ac:dyDescent="0.25">
      <c r="B48" s="43" t="s">
        <v>31</v>
      </c>
      <c r="D48" s="98">
        <f t="shared" si="12"/>
        <v>-23921.908877315997</v>
      </c>
      <c r="E48" s="98">
        <f t="shared" si="12"/>
        <v>-23839.292552289997</v>
      </c>
      <c r="F48" s="120">
        <f t="shared" si="12"/>
        <v>-26959.619586215005</v>
      </c>
      <c r="M48" s="145"/>
    </row>
    <row r="49" spans="2:13" x14ac:dyDescent="0.25">
      <c r="B49" s="43" t="s">
        <v>32</v>
      </c>
      <c r="D49" s="98">
        <f t="shared" si="12"/>
        <v>11730.252029403004</v>
      </c>
      <c r="E49" s="98">
        <f t="shared" si="12"/>
        <v>11914.585119122003</v>
      </c>
      <c r="F49" s="61">
        <f>E43-J43</f>
        <v>12319.666949406001</v>
      </c>
      <c r="M49" s="145"/>
    </row>
    <row r="50" spans="2:13" ht="9" customHeight="1" x14ac:dyDescent="0.25">
      <c r="B50" s="43"/>
      <c r="D50" s="48"/>
      <c r="E50" s="48"/>
      <c r="F50" s="61"/>
      <c r="M50" s="145"/>
    </row>
    <row r="51" spans="2:13" x14ac:dyDescent="0.25">
      <c r="B51" s="39" t="s">
        <v>44</v>
      </c>
      <c r="D51" s="64">
        <f t="shared" ref="D51:F53" si="13">C41/H41</f>
        <v>0.76923294080792493</v>
      </c>
      <c r="E51" s="64">
        <f t="shared" si="13"/>
        <v>0.77684479108450277</v>
      </c>
      <c r="F51" s="65">
        <f t="shared" si="13"/>
        <v>0.7386297153768584</v>
      </c>
      <c r="M51" s="145"/>
    </row>
    <row r="52" spans="2:13" x14ac:dyDescent="0.25">
      <c r="B52" s="43" t="s">
        <v>31</v>
      </c>
      <c r="D52" s="64">
        <f t="shared" si="13"/>
        <v>0.32875917882977934</v>
      </c>
      <c r="E52" s="64">
        <f t="shared" si="13"/>
        <v>0.35623590093722096</v>
      </c>
      <c r="F52" s="65">
        <f t="shared" si="13"/>
        <v>0.29617837016647819</v>
      </c>
      <c r="M52" s="145"/>
    </row>
    <row r="53" spans="2:13" ht="15.75" thickBot="1" x14ac:dyDescent="0.3">
      <c r="B53" s="66" t="s">
        <v>32</v>
      </c>
      <c r="C53" s="121"/>
      <c r="D53" s="68">
        <f t="shared" si="13"/>
        <v>1.6822821701221706</v>
      </c>
      <c r="E53" s="68">
        <f t="shared" si="13"/>
        <v>1.726245244070848</v>
      </c>
      <c r="F53" s="69">
        <f t="shared" si="13"/>
        <v>1.6957242030506019</v>
      </c>
      <c r="M53" s="145"/>
    </row>
    <row r="54" spans="2:13" x14ac:dyDescent="0.25">
      <c r="B54" s="70"/>
    </row>
  </sheetData>
  <mergeCells count="1">
    <mergeCell ref="B10:L10"/>
  </mergeCells>
  <pageMargins left="0.19685039370078741" right="0.19685039370078741" top="0" bottom="0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Globale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Lilia Benfarhat</cp:lastModifiedBy>
  <cp:lastPrinted>2025-07-07T10:19:21Z</cp:lastPrinted>
  <dcterms:created xsi:type="dcterms:W3CDTF">2015-06-05T18:19:34Z</dcterms:created>
  <dcterms:modified xsi:type="dcterms:W3CDTF">2025-09-08T15:09:48Z</dcterms:modified>
</cp:coreProperties>
</file>