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720"/>
  </bookViews>
  <sheets>
    <sheet name="Ensemble" sheetId="5" r:id="rId1"/>
    <sheet name="GP" sheetId="1" r:id="rId2"/>
    <sheet name="GSA" sheetId="2" r:id="rId3"/>
    <sheet name="TYPE" sheetId="3" r:id="rId4"/>
  </sheets>
  <definedNames>
    <definedName name="_xlnm.Print_Area" localSheetId="3">TYPE!#REF!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" i="3"/>
  <c r="E48"/>
  <c r="D48"/>
  <c r="I43"/>
  <c r="H43"/>
  <c r="G43"/>
  <c r="D43"/>
  <c r="C43"/>
  <c r="B43"/>
  <c r="I42"/>
  <c r="H42"/>
  <c r="G42"/>
  <c r="J42" s="1"/>
  <c r="F42"/>
  <c r="E42"/>
  <c r="D42"/>
  <c r="C42"/>
  <c r="B42"/>
  <c r="K39"/>
  <c r="J39"/>
  <c r="F39"/>
  <c r="E39"/>
  <c r="K38"/>
  <c r="J38"/>
  <c r="F38"/>
  <c r="E38"/>
  <c r="I37"/>
  <c r="H37"/>
  <c r="J37" s="1"/>
  <c r="G37"/>
  <c r="D37"/>
  <c r="C37"/>
  <c r="C41" s="1"/>
  <c r="B37"/>
  <c r="K35"/>
  <c r="J35"/>
  <c r="F35"/>
  <c r="E35"/>
  <c r="K34"/>
  <c r="J34"/>
  <c r="F34"/>
  <c r="E34"/>
  <c r="J33"/>
  <c r="I33"/>
  <c r="K33" s="1"/>
  <c r="H33"/>
  <c r="G33"/>
  <c r="D33"/>
  <c r="C33"/>
  <c r="B33"/>
  <c r="K31"/>
  <c r="J31"/>
  <c r="F31"/>
  <c r="E31"/>
  <c r="K30"/>
  <c r="J30"/>
  <c r="F30"/>
  <c r="E30"/>
  <c r="I29"/>
  <c r="K29" s="1"/>
  <c r="H29"/>
  <c r="J29" s="1"/>
  <c r="G29"/>
  <c r="D29"/>
  <c r="C29"/>
  <c r="E29" s="1"/>
  <c r="B29"/>
  <c r="K26"/>
  <c r="J26"/>
  <c r="F26"/>
  <c r="E26"/>
  <c r="I25"/>
  <c r="K25" s="1"/>
  <c r="H25"/>
  <c r="G25"/>
  <c r="D25"/>
  <c r="F25" s="1"/>
  <c r="C25"/>
  <c r="B25"/>
  <c r="E25" s="1"/>
  <c r="K22"/>
  <c r="J22"/>
  <c r="F22"/>
  <c r="E22"/>
  <c r="I21"/>
  <c r="H21"/>
  <c r="G21"/>
  <c r="D21"/>
  <c r="C21"/>
  <c r="B21"/>
  <c r="K19"/>
  <c r="J19"/>
  <c r="F19"/>
  <c r="E19"/>
  <c r="K18"/>
  <c r="J18"/>
  <c r="F18"/>
  <c r="E18"/>
  <c r="I17"/>
  <c r="H17"/>
  <c r="J17" s="1"/>
  <c r="G17"/>
  <c r="D17"/>
  <c r="C17"/>
  <c r="E17" s="1"/>
  <c r="B17"/>
  <c r="K17" l="1"/>
  <c r="E33"/>
  <c r="J21"/>
  <c r="F33"/>
  <c r="K21"/>
  <c r="H41"/>
  <c r="J41" s="1"/>
  <c r="B41"/>
  <c r="K42"/>
  <c r="C53"/>
  <c r="F37"/>
  <c r="D53"/>
  <c r="E37"/>
  <c r="E49"/>
  <c r="J43"/>
  <c r="G41"/>
  <c r="C52"/>
  <c r="F17"/>
  <c r="F29"/>
  <c r="I41"/>
  <c r="D52"/>
  <c r="K43"/>
  <c r="F21"/>
  <c r="C48"/>
  <c r="J25"/>
  <c r="D49"/>
  <c r="C47"/>
  <c r="C51"/>
  <c r="E43"/>
  <c r="E53"/>
  <c r="F43"/>
  <c r="C49"/>
  <c r="E41"/>
  <c r="D41"/>
  <c r="K37"/>
  <c r="D51"/>
  <c r="E21"/>
  <c r="K41" l="1"/>
  <c r="D47"/>
  <c r="E47"/>
  <c r="E51"/>
  <c r="F41"/>
  <c r="C54" i="1" l="1"/>
  <c r="B54"/>
  <c r="B53"/>
  <c r="E51"/>
  <c r="D51"/>
  <c r="F51" s="1"/>
  <c r="C51"/>
  <c r="B51"/>
  <c r="E50"/>
  <c r="D50"/>
  <c r="D54" s="1"/>
  <c r="C50"/>
  <c r="C53" s="1"/>
  <c r="E53" s="1"/>
  <c r="B50"/>
  <c r="D48"/>
  <c r="C48"/>
  <c r="B48"/>
  <c r="D47"/>
  <c r="C47"/>
  <c r="B47"/>
  <c r="F45"/>
  <c r="E45"/>
  <c r="F44"/>
  <c r="E44"/>
  <c r="D41"/>
  <c r="C41"/>
  <c r="B41"/>
  <c r="D40"/>
  <c r="C40"/>
  <c r="B40"/>
  <c r="F38"/>
  <c r="E38"/>
  <c r="F37"/>
  <c r="E37"/>
  <c r="D34"/>
  <c r="C34"/>
  <c r="B34"/>
  <c r="D33"/>
  <c r="C33"/>
  <c r="B33"/>
  <c r="F31"/>
  <c r="E31"/>
  <c r="F30"/>
  <c r="E30"/>
  <c r="D27"/>
  <c r="C27"/>
  <c r="B27"/>
  <c r="D26"/>
  <c r="C26"/>
  <c r="B26"/>
  <c r="F24"/>
  <c r="E24"/>
  <c r="F23"/>
  <c r="E23"/>
  <c r="D20"/>
  <c r="C20"/>
  <c r="B20"/>
  <c r="D19"/>
  <c r="C19"/>
  <c r="B19"/>
  <c r="F17"/>
  <c r="E17"/>
  <c r="F16"/>
  <c r="E16"/>
  <c r="D53" l="1"/>
  <c r="F53" s="1"/>
  <c r="F50"/>
  <c r="K54" i="2" l="1"/>
  <c r="J54"/>
  <c r="F54"/>
  <c r="E54"/>
  <c r="K53"/>
  <c r="J53"/>
  <c r="F53"/>
  <c r="E53"/>
  <c r="I52"/>
  <c r="H52"/>
  <c r="J52" s="1"/>
  <c r="G52"/>
  <c r="D52"/>
  <c r="F52" s="1"/>
  <c r="C52"/>
  <c r="B52"/>
  <c r="E52" s="1"/>
  <c r="K50"/>
  <c r="J50"/>
  <c r="F50"/>
  <c r="E50"/>
  <c r="K49"/>
  <c r="J49"/>
  <c r="F49"/>
  <c r="E49"/>
  <c r="J48"/>
  <c r="I48"/>
  <c r="H48"/>
  <c r="K48" s="1"/>
  <c r="G48"/>
  <c r="E48"/>
  <c r="D48"/>
  <c r="C48"/>
  <c r="F48" s="1"/>
  <c r="B48"/>
  <c r="K46"/>
  <c r="J46"/>
  <c r="F46"/>
  <c r="E46"/>
  <c r="K45"/>
  <c r="J45"/>
  <c r="F45"/>
  <c r="E45"/>
  <c r="K44"/>
  <c r="I44"/>
  <c r="H44"/>
  <c r="G44"/>
  <c r="J44" s="1"/>
  <c r="D44"/>
  <c r="F44" s="1"/>
  <c r="C44"/>
  <c r="B44"/>
  <c r="E44" s="1"/>
  <c r="I42"/>
  <c r="K42" s="1"/>
  <c r="H42"/>
  <c r="H58" s="1"/>
  <c r="G42"/>
  <c r="J42" s="1"/>
  <c r="D42"/>
  <c r="D58" s="1"/>
  <c r="C42"/>
  <c r="C58" s="1"/>
  <c r="B42"/>
  <c r="B58" s="1"/>
  <c r="I41"/>
  <c r="K41" s="1"/>
  <c r="H41"/>
  <c r="H57" s="1"/>
  <c r="G41"/>
  <c r="J41" s="1"/>
  <c r="E41"/>
  <c r="D41"/>
  <c r="D57" s="1"/>
  <c r="C41"/>
  <c r="F41" s="1"/>
  <c r="B41"/>
  <c r="B57" s="1"/>
  <c r="H40"/>
  <c r="C40"/>
  <c r="K38"/>
  <c r="J38"/>
  <c r="F38"/>
  <c r="E38"/>
  <c r="K37"/>
  <c r="J37"/>
  <c r="F37"/>
  <c r="E37"/>
  <c r="K36"/>
  <c r="I36"/>
  <c r="H36"/>
  <c r="G36"/>
  <c r="J36" s="1"/>
  <c r="D36"/>
  <c r="F36" s="1"/>
  <c r="C36"/>
  <c r="B36"/>
  <c r="E36" s="1"/>
  <c r="K34"/>
  <c r="J34"/>
  <c r="F34"/>
  <c r="E34"/>
  <c r="K33"/>
  <c r="J33"/>
  <c r="F33"/>
  <c r="E33"/>
  <c r="J32"/>
  <c r="I32"/>
  <c r="H32"/>
  <c r="K32" s="1"/>
  <c r="G32"/>
  <c r="E32"/>
  <c r="D32"/>
  <c r="C32"/>
  <c r="F32" s="1"/>
  <c r="B32"/>
  <c r="I30"/>
  <c r="H30"/>
  <c r="K30" s="1"/>
  <c r="G30"/>
  <c r="D30"/>
  <c r="C30"/>
  <c r="F30" s="1"/>
  <c r="B30"/>
  <c r="K29"/>
  <c r="I29"/>
  <c r="H29"/>
  <c r="J29" s="1"/>
  <c r="G29"/>
  <c r="F29"/>
  <c r="D29"/>
  <c r="C29"/>
  <c r="E29" s="1"/>
  <c r="B29"/>
  <c r="I28"/>
  <c r="G28"/>
  <c r="D28"/>
  <c r="B28"/>
  <c r="K25"/>
  <c r="J25"/>
  <c r="F25"/>
  <c r="E25"/>
  <c r="K24"/>
  <c r="I24"/>
  <c r="H24"/>
  <c r="J24" s="1"/>
  <c r="G24"/>
  <c r="F24"/>
  <c r="D24"/>
  <c r="C24"/>
  <c r="E24" s="1"/>
  <c r="B24"/>
  <c r="K21"/>
  <c r="J21"/>
  <c r="F21"/>
  <c r="E21"/>
  <c r="I20"/>
  <c r="H20"/>
  <c r="K20" s="1"/>
  <c r="G20"/>
  <c r="D20"/>
  <c r="C20"/>
  <c r="F20" s="1"/>
  <c r="B20"/>
  <c r="K18"/>
  <c r="J18"/>
  <c r="F18"/>
  <c r="E18"/>
  <c r="K17"/>
  <c r="J17"/>
  <c r="F17"/>
  <c r="E17"/>
  <c r="I16"/>
  <c r="K16" s="1"/>
  <c r="H16"/>
  <c r="G16"/>
  <c r="J16" s="1"/>
  <c r="D16"/>
  <c r="F16" s="1"/>
  <c r="C16"/>
  <c r="B16"/>
  <c r="E16" s="1"/>
  <c r="D50" i="5"/>
  <c r="C50"/>
  <c r="B50"/>
  <c r="D49"/>
  <c r="C49"/>
  <c r="B49"/>
  <c r="F47"/>
  <c r="E47"/>
  <c r="F46"/>
  <c r="E46"/>
  <c r="D42"/>
  <c r="C42"/>
  <c r="B42"/>
  <c r="D41"/>
  <c r="C41"/>
  <c r="B41"/>
  <c r="F39"/>
  <c r="E39"/>
  <c r="F38"/>
  <c r="E38"/>
  <c r="D23"/>
  <c r="F23" s="1"/>
  <c r="C23"/>
  <c r="E23" s="1"/>
  <c r="B23"/>
  <c r="B26" s="1"/>
  <c r="D22"/>
  <c r="F22" s="1"/>
  <c r="C22"/>
  <c r="E22" s="1"/>
  <c r="B22"/>
  <c r="I56" i="2" l="1"/>
  <c r="C63"/>
  <c r="C67"/>
  <c r="J57"/>
  <c r="E58"/>
  <c r="D68"/>
  <c r="D64"/>
  <c r="F58"/>
  <c r="E42"/>
  <c r="C57"/>
  <c r="F57" s="1"/>
  <c r="H28"/>
  <c r="B40"/>
  <c r="E40" s="1"/>
  <c r="F42"/>
  <c r="B56"/>
  <c r="G58"/>
  <c r="J58" s="1"/>
  <c r="D40"/>
  <c r="F40" s="1"/>
  <c r="D56"/>
  <c r="K52"/>
  <c r="G57"/>
  <c r="I58"/>
  <c r="K58" s="1"/>
  <c r="E20"/>
  <c r="E30"/>
  <c r="G40"/>
  <c r="J40" s="1"/>
  <c r="I57"/>
  <c r="K57" s="1"/>
  <c r="C28"/>
  <c r="E28" s="1"/>
  <c r="I40"/>
  <c r="K40" s="1"/>
  <c r="J30"/>
  <c r="J20"/>
  <c r="B25" i="5"/>
  <c r="C25"/>
  <c r="D25"/>
  <c r="C26"/>
  <c r="D26"/>
  <c r="C62" i="2" l="1"/>
  <c r="C66"/>
  <c r="F28"/>
  <c r="C64"/>
  <c r="K28"/>
  <c r="J28"/>
  <c r="C68"/>
  <c r="E68"/>
  <c r="E63"/>
  <c r="C56"/>
  <c r="D63"/>
  <c r="D67"/>
  <c r="E57"/>
  <c r="H56"/>
  <c r="J56" s="1"/>
  <c r="E64"/>
  <c r="E67"/>
  <c r="E62"/>
  <c r="E66"/>
  <c r="G56"/>
  <c r="K56" l="1"/>
  <c r="D62"/>
  <c r="D66"/>
  <c r="E56"/>
  <c r="F56"/>
</calcChain>
</file>

<file path=xl/sharedStrings.xml><?xml version="1.0" encoding="utf-8"?>
<sst xmlns="http://schemas.openxmlformats.org/spreadsheetml/2006/main" count="188" uniqueCount="72">
  <si>
    <t>BALANCE COMMERCIALE</t>
  </si>
  <si>
    <t>GROUPES DE PRODUITS</t>
  </si>
  <si>
    <t>Var : en %</t>
  </si>
  <si>
    <t>2022/2021</t>
  </si>
  <si>
    <t>2023/2022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</si>
  <si>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</si>
  <si>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</si>
  <si>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</si>
  <si>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</si>
  <si>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</si>
  <si>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</si>
  <si>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</si>
  <si>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</si>
  <si>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</si>
  <si>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</si>
  <si>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</si>
  <si>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</si>
  <si>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</si>
  <si>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COMMERCE EXTERIEUR SELON LE REGIME ET LE TYPE D'UTILISATION</t>
  </si>
  <si>
    <t>Produits</t>
  </si>
  <si>
    <t>Exportations</t>
  </si>
  <si>
    <t>Importations</t>
  </si>
  <si>
    <t>Valeurs en MD</t>
  </si>
  <si>
    <t xml:space="preserve">          Variation</t>
  </si>
  <si>
    <t>Produits Agric.et.Alimen.de base</t>
  </si>
  <si>
    <t>régime général</t>
  </si>
  <si>
    <t>régime off shore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</si>
  <si>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</si>
  <si>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</si>
  <si>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</si>
  <si>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</si>
  <si>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</si>
  <si>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</si>
  <si>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Ensemble des Produits</t>
  </si>
  <si>
    <t xml:space="preserve"> </t>
  </si>
  <si>
    <t>Solde commercial</t>
  </si>
  <si>
    <t>Taux de couverture</t>
  </si>
  <si>
    <t>COMMERCE EXTERIEUR SELON LE REGIME ET LE GROUPEMENT SECTORIEL D'ACTIVITE</t>
  </si>
  <si>
    <t>Variation</t>
  </si>
  <si>
    <t>Agriculture et Ind. Agro. Alim.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</si>
  <si>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</si>
  <si>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</si>
  <si>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</si>
  <si>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</si>
  <si>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</si>
  <si>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</si>
  <si>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</si>
  <si>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</si>
  <si>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</si>
  <si>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COMMERCE EXTERIEUR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</si>
  <si>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</si>
  <si>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</si>
  <si>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</si>
  <si>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</si>
  <si>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</si>
  <si>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</si>
  <si>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</si>
  <si>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</si>
  <si>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</si>
  <si>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>22/21</t>
  </si>
  <si>
    <t>23/22</t>
  </si>
  <si>
    <t>***</t>
  </si>
  <si>
    <t>10 MOIS 2023</t>
  </si>
  <si>
    <t>10 mois 21</t>
  </si>
  <si>
    <t>10 mois 22</t>
  </si>
  <si>
    <t>10 mois 23</t>
  </si>
  <si>
    <t xml:space="preserve">  10 MOIS 2 0 2 3</t>
  </si>
  <si>
    <t>10mois21</t>
  </si>
  <si>
    <t>10mois22</t>
  </si>
  <si>
    <t>10mois23</t>
  </si>
  <si>
    <t>10 mois</t>
  </si>
  <si>
    <t>10 MOIS 2 0 2 3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</si>
</sst>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%"/>
    <numFmt numFmtId="166" formatCode="0.000"/>
    <numFmt numFmtId="167" formatCode="0.00_ ;[Red]\-0.0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sz val="11"/>
      <name val="MS Sans Serif"/>
      <family val="2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i/>
      <sz val="13"/>
      <name val="MS Sans Serif"/>
      <family val="2"/>
    </font>
    <font>
      <b/>
      <u/>
      <sz val="10"/>
      <name val="Times New Roman"/>
      <family val="1"/>
    </font>
    <font>
      <i/>
      <sz val="10"/>
      <name val="Times New Roman"/>
      <family val="1"/>
    </font>
    <font>
      <sz val="12"/>
      <name val="MS Sans Serif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9" fillId="0" borderId="3" xfId="0" applyFont="1" applyBorder="1" applyAlignment="1">
      <alignment horizontal="center" vertical="center"/>
    </xf>
    <xf numFmtId="17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8" fillId="0" borderId="0" xfId="0" applyFont="1"/>
    <xf numFmtId="0" fontId="9" fillId="0" borderId="15" xfId="0" applyFont="1" applyBorder="1" applyAlignment="1">
      <alignment vertical="center"/>
    </xf>
    <xf numFmtId="0" fontId="13" fillId="0" borderId="0" xfId="0" applyFont="1"/>
    <xf numFmtId="0" fontId="7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4" fillId="4" borderId="1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7" xfId="0" applyFont="1" applyBorder="1"/>
    <xf numFmtId="0" fontId="10" fillId="0" borderId="17" xfId="0" applyFont="1" applyBorder="1" applyAlignment="1">
      <alignment horizontal="centerContinuous"/>
    </xf>
    <xf numFmtId="0" fontId="3" fillId="0" borderId="17" xfId="0" applyFont="1" applyBorder="1" applyAlignment="1">
      <alignment horizontal="centerContinuous"/>
    </xf>
    <xf numFmtId="17" fontId="10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5" borderId="0" xfId="1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166" fontId="0" fillId="0" borderId="0" xfId="0" applyNumberFormat="1"/>
    <xf numFmtId="164" fontId="0" fillId="0" borderId="0" xfId="0" applyNumberFormat="1"/>
    <xf numFmtId="0" fontId="3" fillId="2" borderId="0" xfId="0" applyFont="1" applyFill="1" applyAlignment="1">
      <alignment horizontal="centerContinuous"/>
    </xf>
    <xf numFmtId="165" fontId="4" fillId="2" borderId="1" xfId="1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Continuous" vertical="center"/>
    </xf>
    <xf numFmtId="17" fontId="10" fillId="0" borderId="1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8" fillId="0" borderId="6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9" fillId="0" borderId="0" xfId="0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15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Continuous"/>
    </xf>
    <xf numFmtId="0" fontId="10" fillId="0" borderId="10" xfId="0" applyFont="1" applyBorder="1" applyAlignment="1">
      <alignment horizontal="center" vertical="center"/>
    </xf>
    <xf numFmtId="164" fontId="9" fillId="0" borderId="0" xfId="0" applyNumberFormat="1" applyFont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 vertical="center"/>
    </xf>
    <xf numFmtId="9" fontId="9" fillId="0" borderId="9" xfId="1" applyFont="1" applyBorder="1" applyAlignment="1">
      <alignment horizontal="center"/>
    </xf>
    <xf numFmtId="164" fontId="12" fillId="0" borderId="0" xfId="0" applyNumberFormat="1" applyFont="1" applyAlignment="1">
      <alignment horizontal="center" vertical="center"/>
    </xf>
    <xf numFmtId="164" fontId="10" fillId="0" borderId="2" xfId="0" applyNumberFormat="1" applyFont="1" applyBorder="1" applyAlignment="1">
      <alignment horizontal="center"/>
    </xf>
    <xf numFmtId="17" fontId="10" fillId="0" borderId="2" xfId="0" applyNumberFormat="1" applyFont="1" applyBorder="1" applyAlignment="1">
      <alignment horizontal="center"/>
    </xf>
    <xf numFmtId="0" fontId="16" fillId="0" borderId="12" xfId="0" applyFont="1" applyBorder="1"/>
    <xf numFmtId="0" fontId="0" fillId="0" borderId="1" xfId="0" applyBorder="1"/>
    <xf numFmtId="164" fontId="9" fillId="0" borderId="1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0" fillId="0" borderId="2" xfId="0" applyBorder="1"/>
    <xf numFmtId="165" fontId="9" fillId="0" borderId="2" xfId="0" applyNumberFormat="1" applyFont="1" applyBorder="1" applyAlignment="1">
      <alignment horizontal="center" vertical="center"/>
    </xf>
    <xf numFmtId="165" fontId="9" fillId="0" borderId="1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Continuous" vertical="center"/>
    </xf>
    <xf numFmtId="0" fontId="10" fillId="0" borderId="9" xfId="0" applyFont="1" applyBorder="1" applyAlignment="1">
      <alignment horizontal="centerContinuous" vertical="center"/>
    </xf>
    <xf numFmtId="0" fontId="9" fillId="0" borderId="0" xfId="0" applyFont="1" applyAlignment="1" applyProtection="1">
      <alignment horizontal="centerContinuous"/>
      <protection locked="0"/>
    </xf>
    <xf numFmtId="0" fontId="7" fillId="0" borderId="0" xfId="0" applyFont="1"/>
    <xf numFmtId="0" fontId="9" fillId="0" borderId="0" xfId="0" applyFont="1" applyAlignment="1">
      <alignment horizontal="left"/>
    </xf>
    <xf numFmtId="0" fontId="6" fillId="0" borderId="0" xfId="0" applyFont="1"/>
    <xf numFmtId="0" fontId="14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9" fillId="0" borderId="19" xfId="0" applyFont="1" applyBorder="1" applyAlignment="1">
      <alignment horizontal="center"/>
    </xf>
    <xf numFmtId="0" fontId="4" fillId="0" borderId="0" xfId="0" applyFont="1"/>
    <xf numFmtId="0" fontId="9" fillId="0" borderId="9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3" fillId="0" borderId="7" xfId="0" applyFont="1" applyBorder="1"/>
    <xf numFmtId="0" fontId="0" fillId="0" borderId="10" xfId="0" applyBorder="1"/>
    <xf numFmtId="0" fontId="11" fillId="0" borderId="7" xfId="0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/>
    </xf>
    <xf numFmtId="165" fontId="11" fillId="0" borderId="9" xfId="1" applyNumberFormat="1" applyFont="1" applyBorder="1" applyAlignment="1">
      <alignment horizontal="center"/>
    </xf>
    <xf numFmtId="0" fontId="8" fillId="0" borderId="10" xfId="0" applyFont="1" applyBorder="1"/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12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10" fillId="0" borderId="0" xfId="0" applyNumberFormat="1" applyFont="1" applyAlignment="1">
      <alignment horizontal="center"/>
    </xf>
    <xf numFmtId="0" fontId="2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9" fillId="0" borderId="0" xfId="0" applyFont="1" applyAlignment="1">
      <alignment horizontal="center" vertical="center"/>
    </xf>
    <xf numFmtId="0" fontId="3" fillId="0" borderId="2" xfId="0" applyFont="1" applyBorder="1"/>
    <xf numFmtId="17" fontId="10" fillId="0" borderId="3" xfId="0" applyNumberFormat="1" applyFont="1" applyBorder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8" fillId="0" borderId="13" xfId="0" applyFont="1" applyBorder="1"/>
    <xf numFmtId="0" fontId="8" fillId="0" borderId="12" xfId="0" applyFont="1" applyBorder="1"/>
    <xf numFmtId="0" fontId="8" fillId="0" borderId="20" xfId="0" applyFont="1" applyBorder="1"/>
    <xf numFmtId="17" fontId="4" fillId="0" borderId="2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17" fontId="10" fillId="0" borderId="22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165" fontId="9" fillId="0" borderId="0" xfId="1" applyNumberFormat="1" applyFont="1" applyBorder="1" applyAlignment="1">
      <alignment horizontal="center" vertical="center"/>
    </xf>
    <xf numFmtId="165" fontId="9" fillId="0" borderId="9" xfId="1" applyNumberFormat="1" applyFont="1" applyBorder="1" applyAlignment="1">
      <alignment horizontal="center" vertical="center"/>
    </xf>
    <xf numFmtId="165" fontId="12" fillId="0" borderId="0" xfId="1" applyNumberFormat="1" applyFont="1" applyBorder="1" applyAlignment="1">
      <alignment horizontal="center" vertical="center"/>
    </xf>
    <xf numFmtId="165" fontId="12" fillId="0" borderId="9" xfId="1" applyNumberFormat="1" applyFont="1" applyBorder="1" applyAlignment="1">
      <alignment horizontal="center" vertical="center"/>
    </xf>
    <xf numFmtId="17" fontId="9" fillId="0" borderId="0" xfId="0" applyNumberFormat="1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7" fontId="9" fillId="0" borderId="9" xfId="0" applyNumberFormat="1" applyFont="1" applyBorder="1" applyAlignment="1">
      <alignment horizontal="center" vertical="center"/>
    </xf>
    <xf numFmtId="164" fontId="12" fillId="0" borderId="2" xfId="0" applyNumberFormat="1" applyFont="1" applyBorder="1" applyAlignment="1">
      <alignment horizontal="center" vertical="center"/>
    </xf>
    <xf numFmtId="165" fontId="12" fillId="0" borderId="2" xfId="1" applyNumberFormat="1" applyFont="1" applyBorder="1" applyAlignment="1">
      <alignment horizontal="center" vertical="center"/>
    </xf>
    <xf numFmtId="165" fontId="9" fillId="0" borderId="11" xfId="1" applyNumberFormat="1" applyFont="1" applyBorder="1" applyAlignment="1">
      <alignment horizontal="center" vertical="center"/>
    </xf>
    <xf numFmtId="165" fontId="12" fillId="0" borderId="11" xfId="1" applyNumberFormat="1" applyFont="1" applyBorder="1" applyAlignment="1">
      <alignment horizontal="center" vertical="center"/>
    </xf>
    <xf numFmtId="17" fontId="4" fillId="0" borderId="3" xfId="0" applyNumberFormat="1" applyFont="1" applyBorder="1" applyAlignment="1">
      <alignment horizontal="center" vertical="center"/>
    </xf>
    <xf numFmtId="167" fontId="0" fillId="0" borderId="0" xfId="0" applyNumberFormat="1"/>
    <xf numFmtId="0" fontId="7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104774</xdr:rowOff>
    </xdr:from>
    <xdr:to>
      <xdr:col>2</xdr:col>
      <xdr:colOff>400049</xdr:colOff>
      <xdr:row>6</xdr:row>
      <xdr:rowOff>66675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xmlns="" id="{DB3B30CF-1444-4BF5-96CD-11A5E5762D25}"/>
            </a:ext>
          </a:extLst>
        </xdr:cNvPr>
        <xdr:cNvSpPr>
          <a:spLocks noChangeArrowheads="1"/>
        </xdr:cNvSpPr>
      </xdr:nvSpPr>
      <xdr:spPr bwMode="auto">
        <a:xfrm>
          <a:off x="28575" y="104774"/>
          <a:ext cx="2781299" cy="1104901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marL="0" indent="0"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1</xdr:row>
      <xdr:rowOff>146683</xdr:rowOff>
    </xdr:from>
    <xdr:to>
      <xdr:col>1</xdr:col>
      <xdr:colOff>228600</xdr:colOff>
      <xdr:row>6</xdr:row>
      <xdr:rowOff>180975</xdr:rowOff>
    </xdr:to>
    <xdr:sp macro="" textlink="">
      <xdr:nvSpPr>
        <xdr:cNvPr id="3" name="Texte 2">
          <a:extLst>
            <a:ext uri="{FF2B5EF4-FFF2-40B4-BE49-F238E27FC236}">
              <a16:creationId xmlns:a16="http://schemas.microsoft.com/office/drawing/2014/main" xmlns="" id="{0CE476A1-9B38-4B4A-B92F-FEFF3123FE47}"/>
            </a:ext>
          </a:extLst>
        </xdr:cNvPr>
        <xdr:cNvSpPr>
          <a:spLocks noChangeArrowheads="1"/>
        </xdr:cNvSpPr>
      </xdr:nvSpPr>
      <xdr:spPr bwMode="auto">
        <a:xfrm>
          <a:off x="152401" y="337183"/>
          <a:ext cx="2352674" cy="986792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marL="0" indent="0"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9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marL="0" indent="0" algn="ctr" rtl="0" eaLnBrk="1" fontAlgn="auto" latinLnBrk="0" hangingPunct="1"/>
          <a:endParaRPr lang="fr-FR" sz="800" b="1" i="1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marL="0" indent="0"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 DE  LA  STATISTIQUE</a:t>
          </a: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rtl="0"/>
          <a:endParaRPr lang="fr-FR" sz="1100" b="1" i="1">
            <a:latin typeface="+mn-lt"/>
            <a:ea typeface="+mn-ea"/>
            <a:cs typeface="+mn-cs"/>
          </a:endParaRPr>
        </a:p>
        <a:p>
          <a:pPr rtl="0"/>
          <a:r>
            <a:rPr lang="fr-FR" sz="1100" b="1" i="1" baseline="0">
              <a:latin typeface="+mn-lt"/>
              <a:ea typeface="+mn-ea"/>
              <a:cs typeface="+mn-cs"/>
            </a:rPr>
            <a:t> </a:t>
          </a:r>
          <a:r>
            <a:rPr lang="fr-FR" sz="1100" b="1" i="1">
              <a:latin typeface="+mn-lt"/>
              <a:ea typeface="+mn-ea"/>
              <a:cs typeface="+mn-cs"/>
            </a:rPr>
            <a:t> </a:t>
          </a:r>
          <a:endParaRPr lang="fr-FR" sz="800"/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6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</xdr:row>
      <xdr:rowOff>0</xdr:rowOff>
    </xdr:from>
    <xdr:to>
      <xdr:col>1</xdr:col>
      <xdr:colOff>457200</xdr:colOff>
      <xdr:row>5</xdr:row>
      <xdr:rowOff>157005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9F7D302B-4D8D-4D64-9D19-F06F661B657B}"/>
            </a:ext>
          </a:extLst>
        </xdr:cNvPr>
        <xdr:cNvSpPr txBox="1">
          <a:spLocks noChangeArrowheads="1"/>
        </xdr:cNvSpPr>
      </xdr:nvSpPr>
      <xdr:spPr bwMode="auto">
        <a:xfrm>
          <a:off x="247650" y="190500"/>
          <a:ext cx="2305050" cy="9190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rtl="0"/>
          <a:r>
            <a:rPr lang="fr-FR" sz="1100" b="1" i="0">
              <a:latin typeface="+mn-lt"/>
              <a:ea typeface="+mn-ea"/>
              <a:cs typeface="+mn-cs"/>
            </a:rPr>
            <a:t> </a:t>
          </a:r>
          <a:endParaRPr lang="fr-FR" sz="800"/>
        </a:p>
        <a:p>
          <a:pPr marL="0" indent="0"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INSTITUT NATIONAL DE LA STATISTIQUE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167641</xdr:colOff>
      <xdr:row>1</xdr:row>
      <xdr:rowOff>0</xdr:rowOff>
    </xdr:from>
    <xdr:to>
      <xdr:col>1</xdr:col>
      <xdr:colOff>295275</xdr:colOff>
      <xdr:row>5</xdr:row>
      <xdr:rowOff>133350</xdr:rowOff>
    </xdr:to>
    <xdr:sp macro="" textlink="">
      <xdr:nvSpPr>
        <xdr:cNvPr id="3" name="Texte 1">
          <a:extLst>
            <a:ext uri="{FF2B5EF4-FFF2-40B4-BE49-F238E27FC236}">
              <a16:creationId xmlns:a16="http://schemas.microsoft.com/office/drawing/2014/main" xmlns="" id="{D28DB820-A5DB-47C3-A92F-A5BB008AE59D}"/>
            </a:ext>
          </a:extLst>
        </xdr:cNvPr>
        <xdr:cNvSpPr txBox="1">
          <a:spLocks noChangeArrowheads="1"/>
        </xdr:cNvSpPr>
      </xdr:nvSpPr>
      <xdr:spPr bwMode="auto">
        <a:xfrm>
          <a:off x="167641" y="190500"/>
          <a:ext cx="2337434" cy="895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 eaLnBrk="1" fontAlgn="auto" latinLnBrk="0" hangingPunct="1"/>
          <a:endParaRPr lang="fr-FR" sz="1100" b="1" i="0">
            <a:latin typeface="+mn-lt"/>
            <a:ea typeface="+mn-ea"/>
            <a:cs typeface="+mn-cs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    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PLANNIFICATION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NATIONAL DE LA STATISTIQUE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F52"/>
  <sheetViews>
    <sheetView tabSelected="1" workbookViewId="0">
      <selection activeCell="A10" sqref="A10"/>
    </sheetView>
  </sheetViews>
  <sheetFormatPr baseColWidth="10" defaultRowHeight="15"/>
  <cols>
    <col min="1" max="1" width="24.7109375" customWidth="1"/>
  </cols>
  <sheetData>
    <row r="7" spans="1:6" ht="15.75">
      <c r="E7" s="29"/>
    </row>
    <row r="8" spans="1:6" ht="15.75">
      <c r="E8" s="29"/>
    </row>
    <row r="9" spans="1:6" ht="15.75">
      <c r="E9" s="29"/>
    </row>
    <row r="10" spans="1:6" ht="15.75">
      <c r="A10" s="30" t="s">
        <v>49</v>
      </c>
      <c r="B10" s="30"/>
      <c r="C10" s="30"/>
      <c r="D10" s="31"/>
      <c r="E10" s="31"/>
      <c r="F10" s="31"/>
    </row>
    <row r="11" spans="1:6" ht="18.75">
      <c r="A11" s="32" t="s">
        <v>61</v>
      </c>
      <c r="B11" s="67"/>
      <c r="C11" s="118"/>
      <c r="D11" s="15"/>
      <c r="E11" s="119"/>
      <c r="F11" s="15"/>
    </row>
    <row r="12" spans="1:6" ht="16.5" thickBot="1">
      <c r="A12" s="32"/>
      <c r="B12" s="32"/>
      <c r="C12" s="32"/>
      <c r="D12" s="15"/>
      <c r="E12" s="29"/>
      <c r="F12" s="15"/>
    </row>
    <row r="13" spans="1:6" ht="16.5" thickBot="1">
      <c r="A13" s="145" t="s">
        <v>62</v>
      </c>
      <c r="B13" s="146"/>
      <c r="C13" s="146"/>
      <c r="D13" s="146"/>
      <c r="E13" s="146"/>
      <c r="F13" s="147"/>
    </row>
    <row r="14" spans="1:6" ht="15.75">
      <c r="A14" s="33"/>
      <c r="B14" s="33"/>
      <c r="C14" s="33"/>
      <c r="D14" s="34"/>
      <c r="E14" s="29"/>
      <c r="F14" s="34"/>
    </row>
    <row r="15" spans="1:6">
      <c r="A15" s="33"/>
      <c r="B15" s="33"/>
      <c r="C15" s="33"/>
      <c r="D15" s="34"/>
      <c r="E15" s="34"/>
      <c r="F15" s="34"/>
    </row>
    <row r="16" spans="1:6">
      <c r="A16" s="94" t="s">
        <v>50</v>
      </c>
      <c r="B16" s="95"/>
      <c r="C16" s="95"/>
      <c r="D16" s="15"/>
      <c r="E16" s="15"/>
      <c r="F16" s="15"/>
    </row>
    <row r="17" spans="1:6">
      <c r="A17" s="16"/>
      <c r="B17" s="16"/>
      <c r="C17" s="16"/>
      <c r="D17" s="16"/>
      <c r="E17" s="16"/>
      <c r="F17" s="16"/>
    </row>
    <row r="18" spans="1:6">
      <c r="A18" s="35" t="s">
        <v>51</v>
      </c>
      <c r="B18" s="16"/>
      <c r="C18" s="16"/>
      <c r="D18" s="16"/>
      <c r="E18" s="16"/>
      <c r="F18" s="16"/>
    </row>
    <row r="19" spans="1:6" ht="15.75" thickBot="1">
      <c r="A19" s="36"/>
      <c r="B19" s="16"/>
      <c r="C19" s="16"/>
      <c r="D19" s="16"/>
      <c r="E19" s="16"/>
      <c r="F19" s="16"/>
    </row>
    <row r="20" spans="1:6" ht="16.5" thickTop="1" thickBot="1">
      <c r="A20" s="37"/>
      <c r="B20" s="38" t="s">
        <v>52</v>
      </c>
      <c r="C20" s="38"/>
      <c r="D20" s="39"/>
      <c r="E20" s="38" t="s">
        <v>53</v>
      </c>
      <c r="F20" s="38"/>
    </row>
    <row r="21" spans="1:6" ht="15.75" thickTop="1">
      <c r="A21" s="16"/>
      <c r="B21" s="40" t="s">
        <v>63</v>
      </c>
      <c r="C21" s="40" t="s">
        <v>64</v>
      </c>
      <c r="D21" s="40" t="s">
        <v>65</v>
      </c>
      <c r="E21" s="41" t="s">
        <v>3</v>
      </c>
      <c r="F21" s="41" t="s">
        <v>4</v>
      </c>
    </row>
    <row r="22" spans="1:6">
      <c r="A22" s="36" t="s">
        <v>20</v>
      </c>
      <c r="B22" s="42">
        <f>B38+B46</f>
        <v>37887.180423636004</v>
      </c>
      <c r="C22" s="42">
        <f>C38+C46</f>
        <v>47294.465534648996</v>
      </c>
      <c r="D22" s="42">
        <f t="shared" ref="D22" si="0">D38+D46</f>
        <v>50550.039807109999</v>
      </c>
      <c r="E22" s="43">
        <f>(C22-B22)/B22</f>
        <v>0.24829731338741259</v>
      </c>
      <c r="F22" s="43">
        <f>(D22-C22)/C22</f>
        <v>6.8836263094587569E-2</v>
      </c>
    </row>
    <row r="23" spans="1:6">
      <c r="A23" s="36" t="s">
        <v>21</v>
      </c>
      <c r="B23" s="42">
        <f>B39+B47</f>
        <v>51213.477004762055</v>
      </c>
      <c r="C23" s="42">
        <f t="shared" ref="C23:D23" si="1">C39+C47</f>
        <v>68665.982671184</v>
      </c>
      <c r="D23" s="42">
        <f t="shared" si="1"/>
        <v>66406.656691814002</v>
      </c>
      <c r="E23" s="43">
        <f>(C23-B23)/B23</f>
        <v>0.34077955036716473</v>
      </c>
      <c r="F23" s="43">
        <f>(D23-C23)/C23</f>
        <v>-3.2903133276182397E-2</v>
      </c>
    </row>
    <row r="24" spans="1:6">
      <c r="A24" s="36"/>
      <c r="B24" s="16"/>
      <c r="C24" s="16"/>
      <c r="D24" s="16"/>
      <c r="E24" s="16"/>
      <c r="F24" s="16"/>
    </row>
    <row r="25" spans="1:6">
      <c r="A25" s="36" t="s">
        <v>54</v>
      </c>
      <c r="B25" s="42">
        <f>B22-B23</f>
        <v>-13326.296581126051</v>
      </c>
      <c r="C25" s="42">
        <f>C22-C23</f>
        <v>-21371.517136535003</v>
      </c>
      <c r="D25" s="42">
        <f>D22-D23</f>
        <v>-15856.616884704003</v>
      </c>
      <c r="E25" s="44"/>
      <c r="F25" s="44"/>
    </row>
    <row r="26" spans="1:6">
      <c r="A26" s="36" t="s">
        <v>55</v>
      </c>
      <c r="B26" s="45">
        <f>B22/B23</f>
        <v>0.73978926328538652</v>
      </c>
      <c r="C26" s="45">
        <f>C22/C23</f>
        <v>0.68876121326515782</v>
      </c>
      <c r="D26" s="45">
        <f>D22/D23</f>
        <v>0.76121946692343179</v>
      </c>
      <c r="E26" s="44"/>
      <c r="F26" s="44"/>
    </row>
    <row r="27" spans="1:6">
      <c r="A27" s="36"/>
      <c r="B27" s="16"/>
      <c r="C27" s="16"/>
      <c r="D27" s="16"/>
      <c r="E27" s="16"/>
      <c r="F27" s="16"/>
    </row>
    <row r="28" spans="1:6">
      <c r="A28" s="46"/>
      <c r="B28" s="47"/>
      <c r="C28" s="47"/>
      <c r="D28" s="47"/>
      <c r="E28" s="47"/>
      <c r="F28" s="47"/>
    </row>
    <row r="29" spans="1:6">
      <c r="A29" s="46"/>
      <c r="B29" s="47"/>
      <c r="C29" s="47"/>
      <c r="D29" s="47"/>
      <c r="E29" s="47"/>
      <c r="F29" s="47"/>
    </row>
    <row r="30" spans="1:6">
      <c r="A30" s="36"/>
      <c r="B30" s="16"/>
      <c r="C30" s="16"/>
      <c r="D30" s="16"/>
      <c r="E30" s="16"/>
      <c r="F30" s="16"/>
    </row>
    <row r="31" spans="1:6" ht="15" customHeight="1">
      <c r="A31" s="94" t="s">
        <v>56</v>
      </c>
      <c r="B31" s="15"/>
      <c r="C31" s="15"/>
      <c r="D31" s="15"/>
      <c r="E31" s="15"/>
      <c r="F31" s="15"/>
    </row>
    <row r="32" spans="1:6" ht="15.75" customHeight="1" thickBot="1">
      <c r="A32" s="36"/>
      <c r="B32" s="16"/>
      <c r="C32" s="16"/>
      <c r="D32" s="16"/>
      <c r="E32" s="16"/>
      <c r="F32" s="16"/>
    </row>
    <row r="33" spans="1:6" ht="16.5" thickTop="1" thickBot="1">
      <c r="A33" s="37"/>
      <c r="B33" s="38" t="s">
        <v>52</v>
      </c>
      <c r="C33" s="38"/>
      <c r="D33" s="38"/>
      <c r="E33" s="38" t="s">
        <v>53</v>
      </c>
      <c r="F33" s="38"/>
    </row>
    <row r="34" spans="1:6" ht="15.75" thickTop="1">
      <c r="A34" s="16"/>
      <c r="B34" s="40" t="s">
        <v>63</v>
      </c>
      <c r="C34" s="40" t="s">
        <v>64</v>
      </c>
      <c r="D34" s="40" t="s">
        <v>65</v>
      </c>
      <c r="E34" s="41" t="s">
        <v>3</v>
      </c>
      <c r="F34" s="41" t="s">
        <v>4</v>
      </c>
    </row>
    <row r="35" spans="1:6">
      <c r="A35" s="16"/>
      <c r="B35" s="16"/>
      <c r="C35" s="16"/>
      <c r="D35" s="16"/>
      <c r="E35" s="16"/>
      <c r="F35" s="16"/>
    </row>
    <row r="36" spans="1:6">
      <c r="A36" s="35" t="s">
        <v>57</v>
      </c>
      <c r="B36" s="16"/>
      <c r="C36" s="16"/>
      <c r="D36" s="16"/>
      <c r="E36" s="16"/>
      <c r="F36" s="16"/>
    </row>
    <row r="37" spans="1:6">
      <c r="A37" s="16"/>
      <c r="B37" s="16"/>
      <c r="C37" s="16"/>
      <c r="D37" s="16"/>
      <c r="E37" s="16"/>
      <c r="F37" s="16"/>
    </row>
    <row r="38" spans="1:6">
      <c r="A38" s="36" t="s">
        <v>20</v>
      </c>
      <c r="B38" s="42">
        <v>10473.353627862001</v>
      </c>
      <c r="C38" s="42">
        <v>15290.620393909998</v>
      </c>
      <c r="D38" s="42">
        <v>14188.073094731999</v>
      </c>
      <c r="E38" s="43">
        <f>(C38-B38)/B38</f>
        <v>0.45995456061301532</v>
      </c>
      <c r="F38" s="43">
        <f>(D38-C38)/C38</f>
        <v>-7.210611935779436E-2</v>
      </c>
    </row>
    <row r="39" spans="1:6">
      <c r="A39" s="36" t="s">
        <v>21</v>
      </c>
      <c r="B39" s="42">
        <v>34266.479284649053</v>
      </c>
      <c r="C39" s="42">
        <v>47204.849523919002</v>
      </c>
      <c r="D39" s="42">
        <v>44674.167678689002</v>
      </c>
      <c r="E39" s="43">
        <f>(C39-B39)/B39</f>
        <v>0.37758096277682585</v>
      </c>
      <c r="F39" s="43">
        <f>(D39-C39)/C39</f>
        <v>-5.3610632609848413E-2</v>
      </c>
    </row>
    <row r="40" spans="1:6">
      <c r="A40" s="36"/>
      <c r="C40" s="16"/>
      <c r="D40" s="16"/>
      <c r="E40" s="16"/>
      <c r="F40" s="16"/>
    </row>
    <row r="41" spans="1:6">
      <c r="A41" s="36" t="s">
        <v>54</v>
      </c>
      <c r="B41" s="42">
        <f>B38-B39</f>
        <v>-23793.125656787051</v>
      </c>
      <c r="C41" s="42">
        <f t="shared" ref="C41:D41" si="2">C38-C39</f>
        <v>-31914.229130009004</v>
      </c>
      <c r="D41" s="42">
        <f t="shared" si="2"/>
        <v>-30486.094583957005</v>
      </c>
      <c r="E41" s="48"/>
      <c r="F41" s="16"/>
    </row>
    <row r="42" spans="1:6">
      <c r="A42" s="36" t="s">
        <v>55</v>
      </c>
      <c r="B42" s="45">
        <f>B38/B39</f>
        <v>0.30564428696804957</v>
      </c>
      <c r="C42" s="45">
        <f t="shared" ref="C42:D42" si="3">C38/C39</f>
        <v>0.32392054096395628</v>
      </c>
      <c r="D42" s="45">
        <f t="shared" si="3"/>
        <v>0.31759009360347101</v>
      </c>
      <c r="E42" s="16"/>
      <c r="F42" s="16"/>
    </row>
    <row r="43" spans="1:6">
      <c r="A43" s="16"/>
      <c r="C43" s="16"/>
      <c r="D43" s="16"/>
      <c r="E43" s="16"/>
      <c r="F43" s="16"/>
    </row>
    <row r="44" spans="1:6">
      <c r="A44" s="35" t="s">
        <v>58</v>
      </c>
      <c r="C44" s="16"/>
      <c r="D44" s="16"/>
      <c r="E44" s="16"/>
      <c r="F44" s="16"/>
    </row>
    <row r="45" spans="1:6">
      <c r="A45" s="16"/>
      <c r="C45" s="16"/>
      <c r="D45" s="16"/>
      <c r="E45" s="16"/>
      <c r="F45" s="16"/>
    </row>
    <row r="46" spans="1:6">
      <c r="A46" s="36" t="s">
        <v>20</v>
      </c>
      <c r="B46" s="42">
        <v>27413.826795774003</v>
      </c>
      <c r="C46" s="42">
        <v>32003.845140738998</v>
      </c>
      <c r="D46" s="42">
        <v>36361.966712378002</v>
      </c>
      <c r="E46" s="43">
        <f>(C46-B46)/B46</f>
        <v>0.16743442566991681</v>
      </c>
      <c r="F46" s="43">
        <f>(D46-C46)/C46</f>
        <v>0.13617493624512553</v>
      </c>
    </row>
    <row r="47" spans="1:6">
      <c r="A47" s="36" t="s">
        <v>21</v>
      </c>
      <c r="B47" s="42">
        <v>16946.997720113002</v>
      </c>
      <c r="C47" s="42">
        <v>21461.133147264998</v>
      </c>
      <c r="D47" s="42">
        <v>21732.489013124999</v>
      </c>
      <c r="E47" s="43">
        <f>(C47-B47)/B47</f>
        <v>0.26636785474954888</v>
      </c>
      <c r="F47" s="43">
        <f>(D47-C47)/C47</f>
        <v>1.2644060497550331E-2</v>
      </c>
    </row>
    <row r="48" spans="1:6">
      <c r="A48" s="36"/>
      <c r="B48" s="97"/>
      <c r="C48" s="16"/>
      <c r="D48" s="16"/>
      <c r="E48" s="16"/>
      <c r="F48" s="16"/>
    </row>
    <row r="49" spans="1:6">
      <c r="A49" s="36" t="s">
        <v>54</v>
      </c>
      <c r="B49" s="42">
        <f>B46-B47</f>
        <v>10466.829075661</v>
      </c>
      <c r="C49" s="42">
        <f>C46-C47</f>
        <v>10542.711993474</v>
      </c>
      <c r="D49" s="42">
        <f>D46-D47</f>
        <v>14629.477699253002</v>
      </c>
      <c r="E49" s="16"/>
      <c r="F49" s="16"/>
    </row>
    <row r="50" spans="1:6">
      <c r="A50" s="36" t="s">
        <v>55</v>
      </c>
      <c r="B50" s="45">
        <f>B46/B47</f>
        <v>1.6176214364647479</v>
      </c>
      <c r="C50" s="45">
        <f>C46/C47</f>
        <v>1.4912467538936807</v>
      </c>
      <c r="D50" s="45">
        <f>D46/D47</f>
        <v>1.6731616286757469</v>
      </c>
      <c r="E50" s="16"/>
      <c r="F50" s="16"/>
    </row>
    <row r="51" spans="1:6">
      <c r="A51" s="16"/>
      <c r="C51" s="16"/>
      <c r="D51" s="16"/>
      <c r="E51" s="16"/>
      <c r="F51" s="16"/>
    </row>
    <row r="52" spans="1:6" ht="15.75" thickBot="1">
      <c r="A52" s="121"/>
      <c r="B52" s="121"/>
      <c r="C52" s="121"/>
      <c r="D52" s="121"/>
      <c r="E52" s="121"/>
      <c r="F52" s="121"/>
    </row>
  </sheetData>
  <mergeCells count="1">
    <mergeCell ref="A13:F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F54"/>
  <sheetViews>
    <sheetView topLeftCell="A30" workbookViewId="0">
      <selection activeCell="B7" sqref="B7"/>
    </sheetView>
  </sheetViews>
  <sheetFormatPr baseColWidth="10" defaultColWidth="9.140625" defaultRowHeight="15"/>
  <cols>
    <col min="1" max="1" width="34.140625" customWidth="1"/>
    <col min="2" max="6" width="13.42578125" customWidth="1"/>
  </cols>
  <sheetData>
    <row r="2" spans="1:6">
      <c r="A2" s="2"/>
      <c r="B2" s="3"/>
      <c r="C2" s="3"/>
      <c r="D2" s="3"/>
      <c r="E2" s="3"/>
      <c r="F2" s="3"/>
    </row>
    <row r="3" spans="1:6">
      <c r="A3" s="2"/>
      <c r="B3" s="3"/>
      <c r="C3" s="3"/>
      <c r="D3" s="3"/>
      <c r="E3" s="3"/>
      <c r="F3" s="3"/>
    </row>
    <row r="4" spans="1:6">
      <c r="A4" s="2"/>
      <c r="B4" s="3"/>
      <c r="C4" s="3"/>
      <c r="D4" s="3"/>
      <c r="E4" s="3"/>
      <c r="F4" s="3"/>
    </row>
    <row r="5" spans="1:6">
      <c r="A5" s="2"/>
      <c r="B5" s="3"/>
      <c r="C5" s="3"/>
      <c r="D5" s="3"/>
      <c r="E5" s="3"/>
      <c r="F5" s="3"/>
    </row>
    <row r="6" spans="1:6">
      <c r="A6" s="2"/>
      <c r="B6" s="3"/>
      <c r="C6" s="3"/>
      <c r="D6" s="3"/>
      <c r="E6" s="3"/>
      <c r="F6" s="3"/>
    </row>
    <row r="7" spans="1:6">
      <c r="A7" s="2"/>
      <c r="B7" s="3"/>
      <c r="C7" s="3"/>
      <c r="D7" s="3"/>
      <c r="E7" s="3"/>
      <c r="F7" s="3"/>
    </row>
    <row r="8" spans="1:6">
      <c r="A8" s="2"/>
      <c r="B8" s="3"/>
      <c r="C8" s="3"/>
      <c r="D8" s="3"/>
      <c r="E8" s="3"/>
      <c r="F8" s="3"/>
    </row>
    <row r="9" spans="1:6">
      <c r="A9" s="2"/>
      <c r="B9" s="3"/>
      <c r="C9" s="3"/>
      <c r="D9" s="3"/>
      <c r="E9" s="3"/>
      <c r="F9" s="3"/>
    </row>
    <row r="10" spans="1:6" ht="18.75">
      <c r="A10" s="148" t="s">
        <v>0</v>
      </c>
      <c r="B10" s="148"/>
      <c r="C10" s="148"/>
      <c r="D10" s="148"/>
      <c r="E10" s="148"/>
      <c r="F10" s="148"/>
    </row>
    <row r="11" spans="1:6">
      <c r="A11" s="4"/>
      <c r="B11" s="51"/>
      <c r="C11" s="51"/>
      <c r="D11" s="51"/>
      <c r="E11" s="51"/>
      <c r="F11" s="51"/>
    </row>
    <row r="12" spans="1:6">
      <c r="A12" s="150" t="s">
        <v>1</v>
      </c>
      <c r="B12" s="5" t="s">
        <v>70</v>
      </c>
      <c r="C12" s="5" t="s">
        <v>70</v>
      </c>
      <c r="D12" s="5" t="s">
        <v>70</v>
      </c>
      <c r="E12" s="149" t="s">
        <v>2</v>
      </c>
      <c r="F12" s="149"/>
    </row>
    <row r="13" spans="1:6">
      <c r="A13" s="150"/>
      <c r="B13" s="5">
        <v>2021</v>
      </c>
      <c r="C13" s="5">
        <v>2022</v>
      </c>
      <c r="D13" s="5">
        <v>2023</v>
      </c>
      <c r="E13" s="5" t="s">
        <v>3</v>
      </c>
      <c r="F13" s="5" t="s">
        <v>4</v>
      </c>
    </row>
    <row r="14" spans="1:6">
      <c r="A14" s="4"/>
      <c r="B14" s="4"/>
      <c r="C14" s="4"/>
      <c r="D14" s="4"/>
      <c r="E14" s="4"/>
      <c r="F14" s="4"/>
    </row>
    <row r="15" spans="1:6">
      <c r="A15" s="6" t="s">
        <v>5</v>
      </c>
      <c r="B15" s="4"/>
      <c r="C15" s="4"/>
      <c r="D15" s="4"/>
      <c r="E15" s="4"/>
      <c r="F15" s="4"/>
    </row>
    <row r="16" spans="1:6">
      <c r="A16" s="7" t="s">
        <v>6</v>
      </c>
      <c r="B16" s="8">
        <v>3528.0568170279998</v>
      </c>
      <c r="C16" s="8">
        <v>4570.787341749</v>
      </c>
      <c r="D16" s="8">
        <v>5502.4463558790003</v>
      </c>
      <c r="E16" s="9">
        <f>+(C16-B16)/B16</f>
        <v>0.29555377897779606</v>
      </c>
      <c r="F16" s="9">
        <f>+(D16-C16)/C16</f>
        <v>0.20382900022942291</v>
      </c>
    </row>
    <row r="17" spans="1:6">
      <c r="A17" s="7" t="s">
        <v>7</v>
      </c>
      <c r="B17" s="8">
        <v>4390.0646704880519</v>
      </c>
      <c r="C17" s="8">
        <v>6617.1023155769999</v>
      </c>
      <c r="D17" s="8">
        <v>6421.6169715710002</v>
      </c>
      <c r="E17" s="9">
        <f>+(C17-B17)/B17</f>
        <v>0.5072903959843863</v>
      </c>
      <c r="F17" s="9">
        <f>+(D17-C17)/C17</f>
        <v>-2.9542439376495217E-2</v>
      </c>
    </row>
    <row r="18" spans="1:6">
      <c r="A18" s="4"/>
      <c r="B18" s="4"/>
      <c r="C18" s="4"/>
      <c r="D18" s="4"/>
      <c r="E18" s="4"/>
      <c r="F18" s="4"/>
    </row>
    <row r="19" spans="1:6">
      <c r="A19" s="7" t="s">
        <v>8</v>
      </c>
      <c r="B19" s="8">
        <f>+B16-B17</f>
        <v>-862.00785346005205</v>
      </c>
      <c r="C19" s="8">
        <f>+C16-C17</f>
        <v>-2046.3149738279999</v>
      </c>
      <c r="D19" s="8">
        <f>+D16-D17</f>
        <v>-919.17061569199996</v>
      </c>
      <c r="E19" s="4"/>
      <c r="F19" s="4"/>
    </row>
    <row r="20" spans="1:6">
      <c r="A20" s="7" t="s">
        <v>9</v>
      </c>
      <c r="B20" s="9">
        <f>+B16/B17</f>
        <v>0.80364575053874521</v>
      </c>
      <c r="C20" s="9">
        <f>+C16/C17</f>
        <v>0.69075361446189687</v>
      </c>
      <c r="D20" s="9">
        <f>+D16/D17</f>
        <v>0.85686305804889329</v>
      </c>
      <c r="E20" s="4"/>
      <c r="F20" s="4"/>
    </row>
    <row r="21" spans="1:6">
      <c r="A21" s="4"/>
      <c r="B21" s="4"/>
      <c r="C21" s="4"/>
      <c r="D21" s="4"/>
      <c r="E21" s="4"/>
      <c r="F21" s="4"/>
    </row>
    <row r="22" spans="1:6">
      <c r="A22" s="6" t="s">
        <v>10</v>
      </c>
      <c r="B22" s="4"/>
      <c r="C22" s="4"/>
      <c r="D22" s="4"/>
      <c r="F22" s="4"/>
    </row>
    <row r="23" spans="1:6">
      <c r="A23" s="7" t="s">
        <v>6</v>
      </c>
      <c r="B23" s="8">
        <v>13250.897357181</v>
      </c>
      <c r="C23" s="8">
        <v>16594.056818729001</v>
      </c>
      <c r="D23" s="8">
        <v>17809.892483574</v>
      </c>
      <c r="E23" s="9">
        <f>+(C23-B23)/B23</f>
        <v>0.25229683480539961</v>
      </c>
      <c r="F23" s="9">
        <f>+(D23-C23)/C23</f>
        <v>7.3269344448232659E-2</v>
      </c>
    </row>
    <row r="24" spans="1:6">
      <c r="A24" s="7" t="s">
        <v>7</v>
      </c>
      <c r="B24" s="8">
        <v>18655.033185026001</v>
      </c>
      <c r="C24" s="8">
        <v>25282.753722652</v>
      </c>
      <c r="D24" s="8">
        <v>23449.569988262003</v>
      </c>
      <c r="E24" s="9">
        <f>+(C24-B24)/B24</f>
        <v>0.35527787444226738</v>
      </c>
      <c r="F24" s="9">
        <f>+(D24-C24)/C24</f>
        <v>-7.2507281228134657E-2</v>
      </c>
    </row>
    <row r="25" spans="1:6">
      <c r="A25" s="65"/>
      <c r="B25" s="4"/>
      <c r="C25" s="4"/>
      <c r="D25" s="4"/>
      <c r="E25" s="4"/>
      <c r="F25" s="4"/>
    </row>
    <row r="26" spans="1:6">
      <c r="A26" s="7" t="s">
        <v>8</v>
      </c>
      <c r="B26" s="8">
        <f>+B23-B24</f>
        <v>-5404.1358278450007</v>
      </c>
      <c r="C26" s="8">
        <f>+C23-C24</f>
        <v>-8688.6969039229989</v>
      </c>
      <c r="D26" s="8">
        <f>+D23-D24</f>
        <v>-5639.677504688003</v>
      </c>
      <c r="E26" s="4"/>
      <c r="F26" s="4"/>
    </row>
    <row r="27" spans="1:6">
      <c r="A27" s="7" t="s">
        <v>9</v>
      </c>
      <c r="B27" s="9">
        <f>+B23/B24</f>
        <v>0.71031218362115878</v>
      </c>
      <c r="C27" s="9">
        <f>+C23/C24</f>
        <v>0.65633898113960631</v>
      </c>
      <c r="D27" s="9">
        <f>+D23/D24</f>
        <v>0.7594976152010029</v>
      </c>
      <c r="E27" s="4"/>
      <c r="F27" s="4"/>
    </row>
    <row r="28" spans="1:6">
      <c r="A28" s="4"/>
      <c r="B28" s="4"/>
      <c r="C28" s="4"/>
      <c r="D28" s="4"/>
      <c r="E28" s="4"/>
      <c r="F28" s="4"/>
    </row>
    <row r="29" spans="1:6">
      <c r="A29" s="6" t="s">
        <v>11</v>
      </c>
      <c r="B29" s="4"/>
      <c r="C29" s="4"/>
      <c r="D29" s="4"/>
      <c r="E29" s="4"/>
      <c r="F29" s="4"/>
    </row>
    <row r="30" spans="1:6">
      <c r="A30" s="7" t="s">
        <v>6</v>
      </c>
      <c r="B30" s="8">
        <v>7000.6711199769998</v>
      </c>
      <c r="C30" s="8">
        <v>8178.0636099330004</v>
      </c>
      <c r="D30" s="8">
        <v>9174.2861733310001</v>
      </c>
      <c r="E30" s="9">
        <f>+(C30-B30)/B30</f>
        <v>0.16818280273104286</v>
      </c>
      <c r="F30" s="9">
        <f>+(D30-C30)/C30</f>
        <v>0.12181643612896297</v>
      </c>
    </row>
    <row r="31" spans="1:6">
      <c r="A31" s="7" t="s">
        <v>7</v>
      </c>
      <c r="B31" s="8">
        <v>9259.078240578001</v>
      </c>
      <c r="C31" s="8">
        <v>10548.019868292</v>
      </c>
      <c r="D31" s="8">
        <v>10772.917740034</v>
      </c>
      <c r="E31" s="9">
        <f>+(C31-B31)/B31</f>
        <v>0.13920841732011721</v>
      </c>
      <c r="F31" s="9">
        <f>+(D31-C31)/C31</f>
        <v>2.1321335620352447E-2</v>
      </c>
    </row>
    <row r="32" spans="1:6">
      <c r="A32" s="65"/>
      <c r="B32" s="4"/>
      <c r="C32" s="4"/>
      <c r="D32" s="4"/>
      <c r="E32" s="4"/>
      <c r="F32" s="4"/>
    </row>
    <row r="33" spans="1:6">
      <c r="A33" s="7" t="s">
        <v>8</v>
      </c>
      <c r="B33" s="8">
        <f>+B30-B31</f>
        <v>-2258.4071206010012</v>
      </c>
      <c r="C33" s="8">
        <f>+C30-C31</f>
        <v>-2369.9562583589995</v>
      </c>
      <c r="D33" s="8">
        <f>+D30-D31</f>
        <v>-1598.6315667029994</v>
      </c>
      <c r="E33" s="4"/>
      <c r="F33" s="4"/>
    </row>
    <row r="34" spans="1:6">
      <c r="A34" s="7" t="s">
        <v>9</v>
      </c>
      <c r="B34" s="9">
        <f>+B30/B31</f>
        <v>0.75608726247678626</v>
      </c>
      <c r="C34" s="9">
        <f>+C30/C31</f>
        <v>0.77531742564467154</v>
      </c>
      <c r="D34" s="9">
        <f>+D30/D31</f>
        <v>0.85160644448604561</v>
      </c>
      <c r="E34" s="4"/>
      <c r="F34" s="4"/>
    </row>
    <row r="35" spans="1:6">
      <c r="A35" s="6"/>
      <c r="B35" s="4"/>
      <c r="C35" s="4"/>
      <c r="D35" s="4"/>
      <c r="E35" s="4"/>
      <c r="F35" s="4"/>
    </row>
    <row r="36" spans="1:6">
      <c r="A36" s="6" t="s">
        <v>12</v>
      </c>
      <c r="B36" s="4"/>
      <c r="C36" s="4"/>
      <c r="D36" s="4"/>
      <c r="E36" s="4"/>
      <c r="F36" s="4"/>
    </row>
    <row r="37" spans="1:6">
      <c r="A37" s="7" t="s">
        <v>6</v>
      </c>
      <c r="B37" s="8">
        <v>11541.049199169</v>
      </c>
      <c r="C37" s="8">
        <v>13815.260687831</v>
      </c>
      <c r="D37" s="8">
        <v>15404.458989147</v>
      </c>
      <c r="E37" s="9">
        <f>+(C37-B37)/B37</f>
        <v>0.19705413688261136</v>
      </c>
      <c r="F37" s="9">
        <f>+(D37-C37)/C37</f>
        <v>0.11503208931235197</v>
      </c>
    </row>
    <row r="38" spans="1:6">
      <c r="A38" s="7" t="s">
        <v>7</v>
      </c>
      <c r="B38" s="8">
        <v>12364.801906262999</v>
      </c>
      <c r="C38" s="8">
        <v>14160.080252780001</v>
      </c>
      <c r="D38" s="8">
        <v>14578.692374909</v>
      </c>
      <c r="E38" s="9">
        <f>+(C38-B38)/B38</f>
        <v>0.14519264927387635</v>
      </c>
      <c r="F38" s="9">
        <f>+(D38-C38)/C38</f>
        <v>2.956283542579604E-2</v>
      </c>
    </row>
    <row r="39" spans="1:6">
      <c r="A39" s="65"/>
      <c r="B39" s="4"/>
      <c r="C39" s="4"/>
      <c r="D39" s="4"/>
      <c r="E39" s="4"/>
      <c r="F39" s="4"/>
    </row>
    <row r="40" spans="1:6">
      <c r="A40" s="7" t="s">
        <v>8</v>
      </c>
      <c r="B40" s="8">
        <f>+B37-B38</f>
        <v>-823.75270709399956</v>
      </c>
      <c r="C40" s="8">
        <f>+C37-C38</f>
        <v>-344.81956494900078</v>
      </c>
      <c r="D40" s="8">
        <f>+D37-D38</f>
        <v>825.76661423800033</v>
      </c>
      <c r="E40" s="4"/>
      <c r="F40" s="4"/>
    </row>
    <row r="41" spans="1:6">
      <c r="A41" s="7" t="s">
        <v>9</v>
      </c>
      <c r="B41" s="9">
        <f>+B37/B38</f>
        <v>0.93337922327111822</v>
      </c>
      <c r="C41" s="9">
        <f>+C37/C38</f>
        <v>0.9756484738226463</v>
      </c>
      <c r="D41" s="9">
        <f>+D37/D38</f>
        <v>1.056642022000492</v>
      </c>
      <c r="E41" s="4"/>
      <c r="F41" s="4"/>
    </row>
    <row r="42" spans="1:6">
      <c r="A42" s="4"/>
      <c r="B42" s="4"/>
      <c r="C42" s="4"/>
      <c r="D42" s="4"/>
      <c r="E42" s="4"/>
      <c r="F42" s="4"/>
    </row>
    <row r="43" spans="1:6">
      <c r="A43" s="6" t="s">
        <v>13</v>
      </c>
      <c r="B43" s="4"/>
      <c r="C43" s="4"/>
      <c r="D43" s="4"/>
      <c r="E43" s="4"/>
      <c r="F43" s="4"/>
    </row>
    <row r="44" spans="1:6">
      <c r="A44" s="7" t="s">
        <v>6</v>
      </c>
      <c r="B44" s="8">
        <v>2566.505930281</v>
      </c>
      <c r="C44" s="8">
        <v>4136.2970764069996</v>
      </c>
      <c r="D44" s="8">
        <v>2658.955805179</v>
      </c>
      <c r="E44" s="9">
        <f>+(C44-B44)/B44</f>
        <v>0.61164524406695109</v>
      </c>
      <c r="F44" s="9">
        <f>+(D44-C44)/C44</f>
        <v>-0.35716517550313243</v>
      </c>
    </row>
    <row r="45" spans="1:6">
      <c r="A45" s="7" t="s">
        <v>7</v>
      </c>
      <c r="B45" s="8">
        <v>6544.4990024070003</v>
      </c>
      <c r="C45" s="8">
        <v>12058.026511882999</v>
      </c>
      <c r="D45" s="8">
        <v>11183.859617038001</v>
      </c>
      <c r="E45" s="9">
        <f>+(C45-B45)/B45</f>
        <v>0.84246746885409862</v>
      </c>
      <c r="F45" s="9">
        <f>+(D45-C45)/C45</f>
        <v>-7.2496680446300296E-2</v>
      </c>
    </row>
    <row r="46" spans="1:6">
      <c r="A46" s="65"/>
      <c r="B46" s="4"/>
      <c r="C46" s="4"/>
      <c r="D46" s="4"/>
      <c r="E46" s="4"/>
      <c r="F46" s="4"/>
    </row>
    <row r="47" spans="1:6">
      <c r="A47" s="7" t="s">
        <v>8</v>
      </c>
      <c r="B47" s="8">
        <f>+B44-B45</f>
        <v>-3977.9930721260002</v>
      </c>
      <c r="C47" s="8">
        <f>+C44-C45</f>
        <v>-7921.7294354759997</v>
      </c>
      <c r="D47" s="8">
        <f>+D44-D45</f>
        <v>-8524.9038118589997</v>
      </c>
      <c r="E47" s="4"/>
      <c r="F47" s="4"/>
    </row>
    <row r="48" spans="1:6">
      <c r="A48" s="7" t="s">
        <v>9</v>
      </c>
      <c r="B48" s="9">
        <f>+B44/B45</f>
        <v>0.3921623227900356</v>
      </c>
      <c r="C48" s="9">
        <f>+C44/C45</f>
        <v>0.34303267390652548</v>
      </c>
      <c r="D48" s="9">
        <f>+D44/D45</f>
        <v>0.2377493903024521</v>
      </c>
      <c r="E48" s="4"/>
      <c r="F48" s="4"/>
    </row>
    <row r="49" spans="1:6" ht="15.75" thickBot="1">
      <c r="B49" s="4"/>
      <c r="C49" s="4"/>
      <c r="D49" s="4"/>
      <c r="E49" s="4"/>
      <c r="F49" s="4"/>
    </row>
    <row r="50" spans="1:6">
      <c r="A50" s="66" t="s">
        <v>14</v>
      </c>
      <c r="B50" s="10">
        <f t="shared" ref="B50:D51" si="0">SUM(B16+B23+B30+B37+B44)</f>
        <v>37887.180423635997</v>
      </c>
      <c r="C50" s="10">
        <f t="shared" si="0"/>
        <v>47294.465534648996</v>
      </c>
      <c r="D50" s="10">
        <f t="shared" si="0"/>
        <v>50550.039807110006</v>
      </c>
      <c r="E50" s="52">
        <f t="shared" ref="E50:F53" si="1">+(C50-B50)/B50</f>
        <v>0.24829731338741284</v>
      </c>
      <c r="F50" s="52">
        <f t="shared" si="1"/>
        <v>6.8836263094587721E-2</v>
      </c>
    </row>
    <row r="51" spans="1:6">
      <c r="A51" s="6" t="s">
        <v>15</v>
      </c>
      <c r="B51" s="11">
        <f t="shared" si="0"/>
        <v>51213.477004762055</v>
      </c>
      <c r="C51" s="11">
        <f t="shared" si="0"/>
        <v>68665.982671184</v>
      </c>
      <c r="D51" s="11">
        <f t="shared" si="0"/>
        <v>66406.656691814002</v>
      </c>
      <c r="E51" s="12">
        <f t="shared" si="1"/>
        <v>0.34077955036716473</v>
      </c>
      <c r="F51" s="12">
        <f t="shared" si="1"/>
        <v>-3.2903133276182397E-2</v>
      </c>
    </row>
    <row r="52" spans="1:6">
      <c r="A52" s="4"/>
      <c r="B52" s="4"/>
      <c r="C52" s="4"/>
      <c r="D52" s="4"/>
      <c r="E52" s="6"/>
      <c r="F52" s="6"/>
    </row>
    <row r="53" spans="1:6">
      <c r="A53" s="6" t="s">
        <v>16</v>
      </c>
      <c r="B53" s="11">
        <f>B50-B51</f>
        <v>-13326.296581126058</v>
      </c>
      <c r="C53" s="11">
        <f>C50-C51</f>
        <v>-21371.517136535003</v>
      </c>
      <c r="D53" s="11">
        <f>D50-D51</f>
        <v>-15856.616884703995</v>
      </c>
      <c r="E53" s="12">
        <f t="shared" si="1"/>
        <v>0.60371015356234348</v>
      </c>
      <c r="F53" s="12">
        <f>+(D53-C53)/C53</f>
        <v>-0.25804907609498551</v>
      </c>
    </row>
    <row r="54" spans="1:6" ht="15.75" thickBot="1">
      <c r="A54" s="13" t="s">
        <v>17</v>
      </c>
      <c r="B54" s="14">
        <f>+B50/B51</f>
        <v>0.73978926328538641</v>
      </c>
      <c r="C54" s="14">
        <f>+C50/C51</f>
        <v>0.68876121326515782</v>
      </c>
      <c r="D54" s="14">
        <f>+D50/D51</f>
        <v>0.7612194669234319</v>
      </c>
      <c r="E54" s="14"/>
      <c r="F54" s="14"/>
    </row>
  </sheetData>
  <mergeCells count="3">
    <mergeCell ref="A10:F10"/>
    <mergeCell ref="E12:F12"/>
    <mergeCell ref="A12:A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68"/>
  <sheetViews>
    <sheetView workbookViewId="0">
      <selection activeCell="A10" sqref="A10:K10"/>
    </sheetView>
  </sheetViews>
  <sheetFormatPr baseColWidth="10" defaultRowHeight="15"/>
  <cols>
    <col min="1" max="1" width="31.42578125" customWidth="1"/>
    <col min="2" max="11" width="10" customWidth="1"/>
  </cols>
  <sheetData>
    <row r="2" spans="1:11">
      <c r="G2" s="1"/>
    </row>
    <row r="3" spans="1:11">
      <c r="G3" s="1"/>
    </row>
    <row r="4" spans="1:11">
      <c r="G4" s="1"/>
    </row>
    <row r="5" spans="1:11">
      <c r="G5" s="1"/>
    </row>
    <row r="6" spans="1:11" ht="17.25" customHeight="1">
      <c r="A6" s="16"/>
      <c r="B6" s="16"/>
      <c r="C6" s="16"/>
      <c r="D6" s="16" t="s">
        <v>34</v>
      </c>
      <c r="E6" s="16"/>
      <c r="G6" s="99"/>
      <c r="H6" s="16"/>
      <c r="I6" s="16"/>
      <c r="J6" s="16"/>
      <c r="K6" s="16"/>
    </row>
    <row r="7" spans="1:11">
      <c r="A7" s="16"/>
      <c r="B7" s="16"/>
      <c r="C7" s="16"/>
      <c r="D7" s="16"/>
      <c r="E7" s="16"/>
      <c r="G7" s="99"/>
      <c r="H7" s="16"/>
      <c r="I7" s="16"/>
      <c r="J7" s="16"/>
      <c r="K7" s="16"/>
    </row>
    <row r="8" spans="1:11" ht="15.75">
      <c r="A8" s="151" t="s">
        <v>37</v>
      </c>
      <c r="B8" s="151"/>
      <c r="C8" s="151"/>
      <c r="D8" s="151"/>
      <c r="E8" s="151"/>
      <c r="F8" s="151"/>
      <c r="G8" s="151"/>
      <c r="H8" s="151"/>
      <c r="I8" s="151"/>
      <c r="J8" s="151"/>
      <c r="K8" s="151"/>
    </row>
    <row r="9" spans="1:11" ht="17.25" customHeight="1">
      <c r="C9" s="24"/>
      <c r="D9" s="24"/>
      <c r="E9" s="24"/>
      <c r="G9" s="1"/>
      <c r="H9" s="24"/>
      <c r="I9" s="24"/>
      <c r="J9" s="24"/>
      <c r="K9" s="24"/>
    </row>
    <row r="10" spans="1:11" ht="15.75">
      <c r="A10" s="152" t="s">
        <v>66</v>
      </c>
      <c r="B10" s="152"/>
      <c r="C10" s="152"/>
      <c r="D10" s="152"/>
      <c r="E10" s="152"/>
      <c r="F10" s="152"/>
      <c r="G10" s="152"/>
      <c r="H10" s="152"/>
      <c r="I10" s="152"/>
      <c r="J10" s="152"/>
      <c r="K10" s="152"/>
    </row>
    <row r="11" spans="1:11" ht="15.75" thickBot="1">
      <c r="A11" s="16"/>
      <c r="B11" s="16"/>
      <c r="C11" s="16"/>
      <c r="D11" s="16"/>
      <c r="E11" s="16"/>
      <c r="F11" s="16"/>
      <c r="G11" s="99"/>
      <c r="H11" s="16"/>
      <c r="I11" s="16"/>
      <c r="J11" s="16"/>
      <c r="K11" s="16"/>
    </row>
    <row r="12" spans="1:11" ht="15.75" thickBot="1">
      <c r="A12" s="25" t="s">
        <v>19</v>
      </c>
      <c r="B12" s="53" t="s">
        <v>20</v>
      </c>
      <c r="C12" s="53"/>
      <c r="D12" s="100"/>
      <c r="E12" s="100"/>
      <c r="F12" s="101"/>
      <c r="G12" s="53" t="s">
        <v>21</v>
      </c>
      <c r="H12" s="53"/>
      <c r="I12" s="100"/>
      <c r="J12" s="100"/>
      <c r="K12" s="102"/>
    </row>
    <row r="13" spans="1:11">
      <c r="A13" s="103"/>
      <c r="B13" s="88" t="s">
        <v>22</v>
      </c>
      <c r="C13" s="88"/>
      <c r="D13" s="24"/>
      <c r="E13" s="89" t="s">
        <v>38</v>
      </c>
      <c r="F13" s="89"/>
      <c r="G13" s="88" t="s">
        <v>22</v>
      </c>
      <c r="H13" s="88"/>
      <c r="I13" s="24"/>
      <c r="J13" s="89" t="s">
        <v>38</v>
      </c>
      <c r="K13" s="89"/>
    </row>
    <row r="14" spans="1:11" ht="15.75" thickBot="1">
      <c r="A14" s="104"/>
      <c r="B14" s="54" t="s">
        <v>67</v>
      </c>
      <c r="C14" s="54" t="s">
        <v>68</v>
      </c>
      <c r="D14" s="54" t="s">
        <v>69</v>
      </c>
      <c r="E14" s="68" t="s">
        <v>3</v>
      </c>
      <c r="F14" s="68" t="s">
        <v>4</v>
      </c>
      <c r="G14" s="54" t="s">
        <v>67</v>
      </c>
      <c r="H14" s="54" t="s">
        <v>68</v>
      </c>
      <c r="I14" s="54" t="s">
        <v>69</v>
      </c>
      <c r="J14" s="68" t="s">
        <v>3</v>
      </c>
      <c r="K14" s="68" t="s">
        <v>4</v>
      </c>
    </row>
    <row r="15" spans="1:11">
      <c r="A15" s="103"/>
      <c r="B15" s="18"/>
      <c r="C15" s="18"/>
      <c r="D15" s="18"/>
      <c r="E15" s="18"/>
      <c r="F15" s="62"/>
      <c r="G15" s="18"/>
      <c r="H15" s="18"/>
      <c r="I15" s="18"/>
      <c r="J15" s="18"/>
      <c r="K15" s="62"/>
    </row>
    <row r="16" spans="1:11">
      <c r="A16" s="26" t="s">
        <v>39</v>
      </c>
      <c r="B16" s="69">
        <f>SUM(B17:B18)</f>
        <v>3884.7900437640001</v>
      </c>
      <c r="C16" s="69">
        <f>SUM(C17:C18)</f>
        <v>5204.3607353309999</v>
      </c>
      <c r="D16" s="69">
        <f>SUM(D17:D18)</f>
        <v>6046.9099508459994</v>
      </c>
      <c r="E16" s="70">
        <f t="shared" ref="E16:F18" si="0">(C16-B16)/B16</f>
        <v>0.33967619271605698</v>
      </c>
      <c r="F16" s="71">
        <f t="shared" si="0"/>
        <v>0.16189293140176861</v>
      </c>
      <c r="G16" s="69">
        <f>SUM(G17:G18)</f>
        <v>6185.7264907570525</v>
      </c>
      <c r="H16" s="69">
        <f>SUM(H17:H18)</f>
        <v>8876.9175713000004</v>
      </c>
      <c r="I16" s="69">
        <f>SUM(I17:I18)</f>
        <v>8729.2359534099996</v>
      </c>
      <c r="J16" s="70">
        <f t="shared" ref="J16:K18" si="1">(H16-G16)/G16</f>
        <v>0.4350646742244792</v>
      </c>
      <c r="K16" s="71">
        <f t="shared" si="1"/>
        <v>-1.6636587723588968E-2</v>
      </c>
    </row>
    <row r="17" spans="1:11">
      <c r="A17" s="105" t="s">
        <v>25</v>
      </c>
      <c r="B17" s="72">
        <v>3118.4902159640001</v>
      </c>
      <c r="C17" s="72">
        <v>4207.9488122209996</v>
      </c>
      <c r="D17" s="72">
        <v>5020.4361010249995</v>
      </c>
      <c r="E17" s="106">
        <f t="shared" si="0"/>
        <v>0.34935450195735879</v>
      </c>
      <c r="F17" s="107">
        <f t="shared" si="0"/>
        <v>0.19308392878837341</v>
      </c>
      <c r="G17" s="72">
        <v>5873.9631950440526</v>
      </c>
      <c r="H17" s="72">
        <v>8187.477626289</v>
      </c>
      <c r="I17" s="72">
        <v>8195.2092234390002</v>
      </c>
      <c r="J17" s="106">
        <f t="shared" si="1"/>
        <v>0.39385919768732852</v>
      </c>
      <c r="K17" s="107">
        <f t="shared" si="1"/>
        <v>9.4431978967184896E-4</v>
      </c>
    </row>
    <row r="18" spans="1:11">
      <c r="A18" s="105" t="s">
        <v>26</v>
      </c>
      <c r="B18" s="72">
        <v>766.2998278</v>
      </c>
      <c r="C18" s="72">
        <v>996.41192310999998</v>
      </c>
      <c r="D18" s="72">
        <v>1026.4738498209999</v>
      </c>
      <c r="E18" s="106">
        <f t="shared" si="0"/>
        <v>0.3002898956282396</v>
      </c>
      <c r="F18" s="107">
        <f t="shared" si="0"/>
        <v>3.0170179635316586E-2</v>
      </c>
      <c r="G18" s="72">
        <v>311.76329571299999</v>
      </c>
      <c r="H18" s="72">
        <v>689.43994501099996</v>
      </c>
      <c r="I18" s="72">
        <v>534.02672997100001</v>
      </c>
      <c r="J18" s="106">
        <f t="shared" si="1"/>
        <v>1.2114211470412408</v>
      </c>
      <c r="K18" s="107">
        <f t="shared" si="1"/>
        <v>-0.2254195106689392</v>
      </c>
    </row>
    <row r="19" spans="1:11">
      <c r="A19" s="105"/>
      <c r="B19" s="72"/>
      <c r="C19" s="72"/>
      <c r="D19" s="72"/>
      <c r="E19" s="106"/>
      <c r="F19" s="107"/>
      <c r="G19" s="72"/>
      <c r="H19" s="72"/>
      <c r="I19" s="72"/>
      <c r="J19" s="106"/>
      <c r="K19" s="107"/>
    </row>
    <row r="20" spans="1:11">
      <c r="A20" s="26" t="s">
        <v>40</v>
      </c>
      <c r="B20" s="69">
        <f>SUM(B21:B22)</f>
        <v>2566.505930281</v>
      </c>
      <c r="C20" s="69">
        <f>SUM(C21:C22)</f>
        <v>4136.2970764069996</v>
      </c>
      <c r="D20" s="69">
        <f>SUM(D21:D22)</f>
        <v>2658.955805179</v>
      </c>
      <c r="E20" s="70">
        <f>(C20-B20)/B20</f>
        <v>0.61164524406695109</v>
      </c>
      <c r="F20" s="71">
        <f>(D20-C20)/C20</f>
        <v>-0.35716517550313243</v>
      </c>
      <c r="G20" s="69">
        <f>SUM(G21:G22)</f>
        <v>6544.4990024070003</v>
      </c>
      <c r="H20" s="69">
        <f>SUM(H21:H22)</f>
        <v>12058.026511882999</v>
      </c>
      <c r="I20" s="69">
        <f>SUM(I21:I22)</f>
        <v>11183.859617038001</v>
      </c>
      <c r="J20" s="70">
        <f>(H20-G20)/G20</f>
        <v>0.84246746885409862</v>
      </c>
      <c r="K20" s="71">
        <f>(I20-H20)/H20</f>
        <v>-7.2496680446300296E-2</v>
      </c>
    </row>
    <row r="21" spans="1:11">
      <c r="A21" s="105" t="s">
        <v>25</v>
      </c>
      <c r="B21" s="72">
        <v>2566.505930281</v>
      </c>
      <c r="C21" s="72">
        <v>4136.2970764069996</v>
      </c>
      <c r="D21" s="72">
        <v>2658.955805179</v>
      </c>
      <c r="E21" s="106">
        <f>(C21-B21)/B21</f>
        <v>0.61164524406695109</v>
      </c>
      <c r="F21" s="107">
        <f>(D21-C21)/C21</f>
        <v>-0.35716517550313243</v>
      </c>
      <c r="G21" s="72">
        <v>6544.4990024070003</v>
      </c>
      <c r="H21" s="72">
        <v>12058.026511882999</v>
      </c>
      <c r="I21" s="72">
        <v>11183.859617038001</v>
      </c>
      <c r="J21" s="106">
        <f>(H21-G21)/G21</f>
        <v>0.84246746885409862</v>
      </c>
      <c r="K21" s="107">
        <f>(I21-H21)/H21</f>
        <v>-7.2496680446300296E-2</v>
      </c>
    </row>
    <row r="22" spans="1:11">
      <c r="A22" s="105" t="s">
        <v>26</v>
      </c>
      <c r="B22" s="72">
        <v>0</v>
      </c>
      <c r="C22" s="72">
        <v>0</v>
      </c>
      <c r="D22" s="72">
        <v>0</v>
      </c>
      <c r="E22" s="106"/>
      <c r="F22" s="107"/>
      <c r="G22" s="72">
        <v>0</v>
      </c>
      <c r="H22" s="72">
        <v>0</v>
      </c>
      <c r="I22" s="72">
        <v>0</v>
      </c>
      <c r="J22" s="106"/>
      <c r="K22" s="107"/>
    </row>
    <row r="23" spans="1:11">
      <c r="A23" s="105"/>
      <c r="B23" s="72"/>
      <c r="C23" s="72"/>
      <c r="D23" s="72"/>
      <c r="E23" s="106"/>
      <c r="F23" s="107"/>
      <c r="G23" s="72"/>
      <c r="H23" s="72"/>
      <c r="I23" s="72"/>
      <c r="J23" s="106"/>
      <c r="K23" s="107"/>
    </row>
    <row r="24" spans="1:11">
      <c r="A24" s="26" t="s">
        <v>41</v>
      </c>
      <c r="B24" s="69">
        <f>SUM(B25:B26)</f>
        <v>1827.3062502079999</v>
      </c>
      <c r="C24" s="69">
        <f>SUM(C25:C26)</f>
        <v>3119.2055785789998</v>
      </c>
      <c r="D24" s="69">
        <f>SUM(D25:D26)</f>
        <v>2267.243082465</v>
      </c>
      <c r="E24" s="70">
        <f>(C24-B24)/B24</f>
        <v>0.70699661221207155</v>
      </c>
      <c r="F24" s="71">
        <f>(D24-C24)/C24</f>
        <v>-0.2731344487086112</v>
      </c>
      <c r="G24" s="69">
        <f>SUM(G25:G26)</f>
        <v>1176.7335196009999</v>
      </c>
      <c r="H24" s="69">
        <f>SUM(H25:H26)</f>
        <v>1992.2117273059998</v>
      </c>
      <c r="I24" s="69">
        <f>SUM(I25:I26)</f>
        <v>1209.7118556800001</v>
      </c>
      <c r="J24" s="70">
        <f>(H24-G24)/G24</f>
        <v>0.69300159647148285</v>
      </c>
      <c r="K24" s="71">
        <f>(I24-H24)/H24</f>
        <v>-0.39277947263373841</v>
      </c>
    </row>
    <row r="25" spans="1:11">
      <c r="A25" s="105" t="s">
        <v>25</v>
      </c>
      <c r="B25" s="72">
        <v>1827.3062502079999</v>
      </c>
      <c r="C25" s="72">
        <v>3119.2055785789998</v>
      </c>
      <c r="D25" s="72">
        <v>2267.243082465</v>
      </c>
      <c r="E25" s="106">
        <f>(C25-B25)/B25</f>
        <v>0.70699661221207155</v>
      </c>
      <c r="F25" s="107">
        <f>(D25-C25)/C25</f>
        <v>-0.2731344487086112</v>
      </c>
      <c r="G25" s="72">
        <v>1176.7335196009999</v>
      </c>
      <c r="H25" s="72">
        <v>1992.2117273059998</v>
      </c>
      <c r="I25" s="72">
        <v>1209.7118556800001</v>
      </c>
      <c r="J25" s="106">
        <f>(H25-G25)/G25</f>
        <v>0.69300159647148285</v>
      </c>
      <c r="K25" s="107">
        <f>(I25-H25)/H25</f>
        <v>-0.39277947263373841</v>
      </c>
    </row>
    <row r="26" spans="1:11">
      <c r="A26" s="105" t="s">
        <v>26</v>
      </c>
      <c r="B26" s="72">
        <v>0</v>
      </c>
      <c r="C26" s="72">
        <v>0</v>
      </c>
      <c r="D26" s="72">
        <v>0</v>
      </c>
      <c r="E26" s="106"/>
      <c r="F26" s="107"/>
      <c r="G26" s="72">
        <v>0</v>
      </c>
      <c r="H26" s="72">
        <v>0</v>
      </c>
      <c r="I26" s="72">
        <v>0</v>
      </c>
      <c r="J26" s="106"/>
      <c r="K26" s="107"/>
    </row>
    <row r="27" spans="1:11">
      <c r="A27" s="105"/>
      <c r="B27" s="72"/>
      <c r="C27" s="72"/>
      <c r="D27" s="72"/>
      <c r="E27" s="106"/>
      <c r="F27" s="107"/>
      <c r="G27" s="72"/>
      <c r="H27" s="72"/>
      <c r="I27" s="72"/>
      <c r="J27" s="106"/>
      <c r="K27" s="107"/>
    </row>
    <row r="28" spans="1:11">
      <c r="A28" s="26" t="s">
        <v>42</v>
      </c>
      <c r="B28" s="69">
        <f>SUM(B29:B30)</f>
        <v>7433.2171981129995</v>
      </c>
      <c r="C28" s="69">
        <f>SUM(C29:C30)</f>
        <v>9105.7676547500014</v>
      </c>
      <c r="D28" s="69">
        <f>SUM(D29:D30)</f>
        <v>9937.2098974109995</v>
      </c>
      <c r="E28" s="70">
        <f t="shared" ref="E28:F30" si="2">(C28-B28)/B28</f>
        <v>0.22501030335311559</v>
      </c>
      <c r="F28" s="71">
        <f t="shared" si="2"/>
        <v>9.1309406761249642E-2</v>
      </c>
      <c r="G28" s="69">
        <f>SUM(G29:G30)</f>
        <v>5705.677579618</v>
      </c>
      <c r="H28" s="69">
        <f>SUM(H29:H30)</f>
        <v>7500.809022686999</v>
      </c>
      <c r="I28" s="69">
        <f>SUM(I29:I30)</f>
        <v>7307.8836644110006</v>
      </c>
      <c r="J28" s="70">
        <f t="shared" ref="J28:K30" si="3">(H28-G28)/G28</f>
        <v>0.31462195646694507</v>
      </c>
      <c r="K28" s="71">
        <f t="shared" si="3"/>
        <v>-2.5720606629561563E-2</v>
      </c>
    </row>
    <row r="29" spans="1:11">
      <c r="A29" s="105" t="s">
        <v>25</v>
      </c>
      <c r="B29" s="73">
        <f t="shared" ref="B29:D30" si="4">B33+B37</f>
        <v>202.86883804600001</v>
      </c>
      <c r="C29" s="73">
        <f t="shared" si="4"/>
        <v>351.36062948699998</v>
      </c>
      <c r="D29" s="73">
        <f t="shared" si="4"/>
        <v>426.71650214300001</v>
      </c>
      <c r="E29" s="106">
        <f t="shared" si="2"/>
        <v>0.73195958961094765</v>
      </c>
      <c r="F29" s="107">
        <f t="shared" si="2"/>
        <v>0.2144687433137358</v>
      </c>
      <c r="G29" s="73">
        <f t="shared" ref="G29:I30" si="5">G33+G37</f>
        <v>1204.8405146149998</v>
      </c>
      <c r="H29" s="73">
        <f t="shared" si="5"/>
        <v>1472.3720943869998</v>
      </c>
      <c r="I29" s="73">
        <f t="shared" si="5"/>
        <v>1311.3220901120001</v>
      </c>
      <c r="J29" s="106">
        <f t="shared" si="3"/>
        <v>0.22204729715408703</v>
      </c>
      <c r="K29" s="107">
        <f t="shared" si="3"/>
        <v>-0.10938132071978078</v>
      </c>
    </row>
    <row r="30" spans="1:11">
      <c r="A30" s="105" t="s">
        <v>26</v>
      </c>
      <c r="B30" s="73">
        <f t="shared" si="4"/>
        <v>7230.3483600669997</v>
      </c>
      <c r="C30" s="73">
        <f t="shared" si="4"/>
        <v>8754.4070252630008</v>
      </c>
      <c r="D30" s="73">
        <f t="shared" si="4"/>
        <v>9510.4933952680003</v>
      </c>
      <c r="E30" s="106">
        <f t="shared" si="2"/>
        <v>0.21078633964766236</v>
      </c>
      <c r="F30" s="107">
        <f t="shared" si="2"/>
        <v>8.6366371568414146E-2</v>
      </c>
      <c r="G30" s="73">
        <f t="shared" si="5"/>
        <v>4500.8370650030001</v>
      </c>
      <c r="H30" s="73">
        <f t="shared" si="5"/>
        <v>6028.4369282999996</v>
      </c>
      <c r="I30" s="73">
        <f t="shared" si="5"/>
        <v>5996.5615742990003</v>
      </c>
      <c r="J30" s="106">
        <f t="shared" si="3"/>
        <v>0.33940350233406669</v>
      </c>
      <c r="K30" s="107">
        <f t="shared" si="3"/>
        <v>-5.2874989620216653E-3</v>
      </c>
    </row>
    <row r="31" spans="1:11">
      <c r="A31" s="105"/>
      <c r="B31" s="72"/>
      <c r="C31" s="72"/>
      <c r="D31" s="72"/>
      <c r="E31" s="106"/>
      <c r="F31" s="107"/>
      <c r="G31" s="72"/>
      <c r="H31" s="72"/>
      <c r="I31" s="72"/>
      <c r="J31" s="106"/>
      <c r="K31" s="107"/>
    </row>
    <row r="32" spans="1:11">
      <c r="A32" s="26" t="s">
        <v>43</v>
      </c>
      <c r="B32" s="69">
        <f>SUM(B33:B34)</f>
        <v>6181.4948655899998</v>
      </c>
      <c r="C32" s="69">
        <f>SUM(C33:C34)</f>
        <v>7468.4511301840002</v>
      </c>
      <c r="D32" s="69">
        <f>SUM(D33:D34)</f>
        <v>8046.0489537430003</v>
      </c>
      <c r="E32" s="70">
        <f t="shared" ref="E32:F34" si="6">(C32-B32)/B32</f>
        <v>0.20819499046387471</v>
      </c>
      <c r="F32" s="71">
        <f t="shared" si="6"/>
        <v>7.7338368222645087E-2</v>
      </c>
      <c r="G32" s="69">
        <f>SUM(G33:G34)</f>
        <v>4849.1316037960005</v>
      </c>
      <c r="H32" s="69">
        <f>SUM(H33:H34)</f>
        <v>6356.8573153329999</v>
      </c>
      <c r="I32" s="69">
        <f>SUM(I33:I34)</f>
        <v>6140.9827992580003</v>
      </c>
      <c r="J32" s="70">
        <f t="shared" ref="J32:K34" si="7">(H32-G32)/G32</f>
        <v>0.31092695243757057</v>
      </c>
      <c r="K32" s="71">
        <f t="shared" si="7"/>
        <v>-3.3959314385474934E-2</v>
      </c>
    </row>
    <row r="33" spans="1:11">
      <c r="A33" s="105" t="s">
        <v>25</v>
      </c>
      <c r="B33" s="72">
        <v>173.00591099100001</v>
      </c>
      <c r="C33" s="72">
        <v>307.06124840199999</v>
      </c>
      <c r="D33" s="72">
        <v>367.58025317400001</v>
      </c>
      <c r="E33" s="106">
        <f t="shared" si="6"/>
        <v>0.77485986833116771</v>
      </c>
      <c r="F33" s="107">
        <f t="shared" si="6"/>
        <v>0.19709098783044562</v>
      </c>
      <c r="G33" s="72">
        <v>997.98228401799997</v>
      </c>
      <c r="H33" s="72">
        <v>1186.4112840149999</v>
      </c>
      <c r="I33" s="72">
        <v>1081.8203055670001</v>
      </c>
      <c r="J33" s="106">
        <f t="shared" si="7"/>
        <v>0.18880996488070054</v>
      </c>
      <c r="K33" s="107">
        <f t="shared" si="7"/>
        <v>-8.8157437355153648E-2</v>
      </c>
    </row>
    <row r="34" spans="1:11">
      <c r="A34" s="105" t="s">
        <v>26</v>
      </c>
      <c r="B34" s="72">
        <v>6008.488954599</v>
      </c>
      <c r="C34" s="72">
        <v>7161.389881782</v>
      </c>
      <c r="D34" s="72">
        <v>7678.4687005690002</v>
      </c>
      <c r="E34" s="106">
        <f t="shared" si="6"/>
        <v>0.19187867963051675</v>
      </c>
      <c r="F34" s="107">
        <f t="shared" si="6"/>
        <v>7.2203696115248128E-2</v>
      </c>
      <c r="G34" s="72">
        <v>3851.1493197780001</v>
      </c>
      <c r="H34" s="72">
        <v>5170.4460313179998</v>
      </c>
      <c r="I34" s="72">
        <v>5059.1624936910002</v>
      </c>
      <c r="J34" s="106">
        <f t="shared" si="7"/>
        <v>0.34257220429356156</v>
      </c>
      <c r="K34" s="107">
        <f t="shared" si="7"/>
        <v>-2.152300535639325E-2</v>
      </c>
    </row>
    <row r="35" spans="1:11">
      <c r="A35" s="105"/>
      <c r="B35" s="72"/>
      <c r="C35" s="72"/>
      <c r="D35" s="72"/>
      <c r="E35" s="106"/>
      <c r="F35" s="107"/>
      <c r="G35" s="72"/>
      <c r="H35" s="72"/>
      <c r="I35" s="72"/>
      <c r="J35" s="106"/>
      <c r="K35" s="107"/>
    </row>
    <row r="36" spans="1:11">
      <c r="A36" s="26" t="s">
        <v>44</v>
      </c>
      <c r="B36" s="69">
        <f>SUM(B37:B38)</f>
        <v>1251.722332523</v>
      </c>
      <c r="C36" s="69">
        <f>SUM(C37:C38)</f>
        <v>1637.316524566</v>
      </c>
      <c r="D36" s="69">
        <f>SUM(D37:D38)</f>
        <v>1891.1609436680001</v>
      </c>
      <c r="E36" s="70">
        <f t="shared" ref="E36:F38" si="8">(C36-B36)/B36</f>
        <v>0.30805090076629665</v>
      </c>
      <c r="F36" s="71">
        <f t="shared" si="8"/>
        <v>0.15503686385214127</v>
      </c>
      <c r="G36" s="69">
        <f>SUM(G37:G38)</f>
        <v>856.54597582199995</v>
      </c>
      <c r="H36" s="69">
        <f>SUM(H37:H38)</f>
        <v>1143.9517073540001</v>
      </c>
      <c r="I36" s="69">
        <f>SUM(I37:I38)</f>
        <v>1166.900865153</v>
      </c>
      <c r="J36" s="70">
        <f t="shared" ref="J36:K38" si="9">(H36-G36)/G36</f>
        <v>0.33554034417847328</v>
      </c>
      <c r="K36" s="71">
        <f t="shared" si="9"/>
        <v>2.0061299486218848E-2</v>
      </c>
    </row>
    <row r="37" spans="1:11">
      <c r="A37" s="105" t="s">
        <v>25</v>
      </c>
      <c r="B37" s="72">
        <v>29.862927055</v>
      </c>
      <c r="C37" s="72">
        <v>44.299381085</v>
      </c>
      <c r="D37" s="72">
        <v>59.136248969</v>
      </c>
      <c r="E37" s="106">
        <f t="shared" si="8"/>
        <v>0.48342394579780085</v>
      </c>
      <c r="F37" s="107">
        <f t="shared" si="8"/>
        <v>0.33492269012814357</v>
      </c>
      <c r="G37" s="72">
        <v>206.85823059699999</v>
      </c>
      <c r="H37" s="72">
        <v>285.96081037199997</v>
      </c>
      <c r="I37" s="72">
        <v>229.50178454499999</v>
      </c>
      <c r="J37" s="106">
        <f t="shared" si="9"/>
        <v>0.38239996323427505</v>
      </c>
      <c r="K37" s="107">
        <f t="shared" si="9"/>
        <v>-0.19743623524340173</v>
      </c>
    </row>
    <row r="38" spans="1:11">
      <c r="A38" s="105" t="s">
        <v>26</v>
      </c>
      <c r="B38" s="72">
        <v>1221.859405468</v>
      </c>
      <c r="C38" s="72">
        <v>1593.0171434809999</v>
      </c>
      <c r="D38" s="72">
        <v>1832.0246946990001</v>
      </c>
      <c r="E38" s="106">
        <f t="shared" si="8"/>
        <v>0.3037646854883751</v>
      </c>
      <c r="F38" s="107">
        <f t="shared" si="8"/>
        <v>0.15003451293419856</v>
      </c>
      <c r="G38" s="72">
        <v>649.68774522499996</v>
      </c>
      <c r="H38" s="72">
        <v>857.99089698199998</v>
      </c>
      <c r="I38" s="72">
        <v>937.39908060800008</v>
      </c>
      <c r="J38" s="106">
        <f t="shared" si="9"/>
        <v>0.3206204107865086</v>
      </c>
      <c r="K38" s="107">
        <f t="shared" si="9"/>
        <v>9.2551312496810811E-2</v>
      </c>
    </row>
    <row r="39" spans="1:11">
      <c r="A39" s="105"/>
      <c r="B39" s="72"/>
      <c r="C39" s="72"/>
      <c r="D39" s="72"/>
      <c r="E39" s="106"/>
      <c r="F39" s="107"/>
      <c r="G39" s="72"/>
      <c r="H39" s="72"/>
      <c r="I39" s="72"/>
      <c r="J39" s="106"/>
      <c r="K39" s="107"/>
    </row>
    <row r="40" spans="1:11">
      <c r="A40" s="26" t="s">
        <v>45</v>
      </c>
      <c r="B40" s="69">
        <f>SUM(B41:B42)</f>
        <v>17648.695686915999</v>
      </c>
      <c r="C40" s="69">
        <f>SUM(C41:C42)</f>
        <v>20064.417273140996</v>
      </c>
      <c r="D40" s="69">
        <f>SUM(D41:D42)</f>
        <v>23585.004418803997</v>
      </c>
      <c r="E40" s="70">
        <f t="shared" ref="E40:F42" si="10">(C40-B40)/B40</f>
        <v>0.13687819366821041</v>
      </c>
      <c r="F40" s="71">
        <f t="shared" si="10"/>
        <v>0.17546421098288237</v>
      </c>
      <c r="G40" s="69">
        <f>SUM(G41:G42)</f>
        <v>21693.117581493003</v>
      </c>
      <c r="H40" s="69">
        <f>SUM(H41:H42)</f>
        <v>25328.076207245002</v>
      </c>
      <c r="I40" s="69">
        <f>SUM(I41:I42)</f>
        <v>25782.923553149998</v>
      </c>
      <c r="J40" s="70">
        <f t="shared" ref="J40:K42" si="11">(H40-G40)/G40</f>
        <v>0.16756275865360551</v>
      </c>
      <c r="K40" s="71">
        <f t="shared" si="11"/>
        <v>1.7958227154057958E-2</v>
      </c>
    </row>
    <row r="41" spans="1:11">
      <c r="A41" s="105" t="s">
        <v>25</v>
      </c>
      <c r="B41" s="73">
        <f t="shared" ref="B41:D42" si="12">B45+B49</f>
        <v>1209.1977522760001</v>
      </c>
      <c r="C41" s="73">
        <f t="shared" si="12"/>
        <v>1348.2934786119999</v>
      </c>
      <c r="D41" s="73">
        <f t="shared" si="12"/>
        <v>1631.1119052479999</v>
      </c>
      <c r="E41" s="106">
        <f t="shared" si="10"/>
        <v>0.11503141324418473</v>
      </c>
      <c r="F41" s="107">
        <f t="shared" si="10"/>
        <v>0.20976028670489988</v>
      </c>
      <c r="G41" s="73">
        <f t="shared" ref="G41:I42" si="13">G45+G49</f>
        <v>12321.233114327</v>
      </c>
      <c r="H41" s="73">
        <f t="shared" si="13"/>
        <v>14219.681178038001</v>
      </c>
      <c r="I41" s="73">
        <f t="shared" si="13"/>
        <v>14318.309086185</v>
      </c>
      <c r="J41" s="106">
        <f t="shared" si="11"/>
        <v>0.15407938849103547</v>
      </c>
      <c r="K41" s="107">
        <f t="shared" si="11"/>
        <v>6.9360140295780404E-3</v>
      </c>
    </row>
    <row r="42" spans="1:11">
      <c r="A42" s="105" t="s">
        <v>26</v>
      </c>
      <c r="B42" s="73">
        <f t="shared" si="12"/>
        <v>16439.49793464</v>
      </c>
      <c r="C42" s="73">
        <f t="shared" si="12"/>
        <v>18716.123794528998</v>
      </c>
      <c r="D42" s="73">
        <f t="shared" si="12"/>
        <v>21953.892513555998</v>
      </c>
      <c r="E42" s="106">
        <f t="shared" si="10"/>
        <v>0.13848512095323018</v>
      </c>
      <c r="F42" s="107">
        <f t="shared" si="10"/>
        <v>0.17299355115258688</v>
      </c>
      <c r="G42" s="73">
        <f t="shared" si="13"/>
        <v>9371.8844671660008</v>
      </c>
      <c r="H42" s="73">
        <f t="shared" si="13"/>
        <v>11108.395029207</v>
      </c>
      <c r="I42" s="73">
        <f t="shared" si="13"/>
        <v>11464.614466964998</v>
      </c>
      <c r="J42" s="106">
        <f t="shared" si="11"/>
        <v>0.1852893692965156</v>
      </c>
      <c r="K42" s="107">
        <f t="shared" si="11"/>
        <v>3.2067588235870262E-2</v>
      </c>
    </row>
    <row r="43" spans="1:11">
      <c r="A43" s="105"/>
      <c r="B43" s="72"/>
      <c r="C43" s="72"/>
      <c r="D43" s="72"/>
      <c r="E43" s="106"/>
      <c r="F43" s="107"/>
      <c r="G43" s="72"/>
      <c r="H43" s="72"/>
      <c r="I43" s="72"/>
      <c r="J43" s="106"/>
      <c r="K43" s="107"/>
    </row>
    <row r="44" spans="1:11">
      <c r="A44" s="26" t="s">
        <v>46</v>
      </c>
      <c r="B44" s="69">
        <f>SUM(B45:B46)</f>
        <v>7028.2872017619993</v>
      </c>
      <c r="C44" s="69">
        <f>SUM(C45:C46)</f>
        <v>7690.4794417479998</v>
      </c>
      <c r="D44" s="69">
        <f>SUM(D45:D46)</f>
        <v>8955.6832714359989</v>
      </c>
      <c r="E44" s="70">
        <f t="shared" ref="E44:F46" si="14">(C44-B44)/B44</f>
        <v>9.4218153154012843E-2</v>
      </c>
      <c r="F44" s="71">
        <f t="shared" si="14"/>
        <v>0.16451559870504326</v>
      </c>
      <c r="G44" s="69">
        <f>SUM(G45:G46)</f>
        <v>13922.597677108</v>
      </c>
      <c r="H44" s="69">
        <f>SUM(H45:H46)</f>
        <v>16564.801341878003</v>
      </c>
      <c r="I44" s="69">
        <f>SUM(I45:I46)</f>
        <v>16750.687248932998</v>
      </c>
      <c r="J44" s="70">
        <f t="shared" ref="J44:K46" si="15">(H44-G44)/G44</f>
        <v>0.18977806628100743</v>
      </c>
      <c r="K44" s="71">
        <f t="shared" si="15"/>
        <v>1.1221740799574281E-2</v>
      </c>
    </row>
    <row r="45" spans="1:11">
      <c r="A45" s="105" t="s">
        <v>25</v>
      </c>
      <c r="B45" s="72">
        <v>1045.8644167540001</v>
      </c>
      <c r="C45" s="72">
        <v>1144.0621881659999</v>
      </c>
      <c r="D45" s="72">
        <v>1392.0894772659999</v>
      </c>
      <c r="E45" s="106">
        <f t="shared" si="14"/>
        <v>9.3891492854084865E-2</v>
      </c>
      <c r="F45" s="107">
        <f t="shared" si="14"/>
        <v>0.21679528583809113</v>
      </c>
      <c r="G45" s="72">
        <v>9708.7670720820006</v>
      </c>
      <c r="H45" s="72">
        <v>11443.285451260001</v>
      </c>
      <c r="I45" s="72">
        <v>11580.183366391</v>
      </c>
      <c r="J45" s="106">
        <f t="shared" si="15"/>
        <v>0.17865485558569905</v>
      </c>
      <c r="K45" s="107">
        <f t="shared" si="15"/>
        <v>1.1963165274001439E-2</v>
      </c>
    </row>
    <row r="46" spans="1:11">
      <c r="A46" s="105" t="s">
        <v>26</v>
      </c>
      <c r="B46" s="72">
        <v>5982.4227850079997</v>
      </c>
      <c r="C46" s="72">
        <v>6546.4172535819998</v>
      </c>
      <c r="D46" s="72">
        <v>7563.5937941699995</v>
      </c>
      <c r="E46" s="106">
        <f t="shared" si="14"/>
        <v>9.4275260850399084E-2</v>
      </c>
      <c r="F46" s="107">
        <f t="shared" si="14"/>
        <v>0.1553791182545585</v>
      </c>
      <c r="G46" s="72">
        <v>4213.8306050259998</v>
      </c>
      <c r="H46" s="72">
        <v>5121.5158906180004</v>
      </c>
      <c r="I46" s="72">
        <v>5170.5038825419997</v>
      </c>
      <c r="J46" s="106">
        <f t="shared" si="15"/>
        <v>0.21540621127706677</v>
      </c>
      <c r="K46" s="107">
        <f t="shared" si="15"/>
        <v>9.565135200251821E-3</v>
      </c>
    </row>
    <row r="47" spans="1:11">
      <c r="A47" s="105"/>
      <c r="B47" s="72"/>
      <c r="C47" s="72"/>
      <c r="D47" s="72"/>
      <c r="E47" s="106"/>
      <c r="F47" s="107"/>
      <c r="G47" s="72"/>
      <c r="H47" s="72"/>
      <c r="I47" s="72"/>
      <c r="J47" s="106"/>
      <c r="K47" s="107"/>
    </row>
    <row r="48" spans="1:11">
      <c r="A48" s="26" t="s">
        <v>47</v>
      </c>
      <c r="B48" s="69">
        <f>SUM(B49:B50)</f>
        <v>10620.408485154001</v>
      </c>
      <c r="C48" s="69">
        <f>SUM(C49:C50)</f>
        <v>12373.937831392999</v>
      </c>
      <c r="D48" s="69">
        <f>SUM(D49:D50)</f>
        <v>14629.321147367998</v>
      </c>
      <c r="E48" s="70">
        <f t="shared" ref="E48:F50" si="16">(C48-B48)/B48</f>
        <v>0.16510940692066717</v>
      </c>
      <c r="F48" s="71">
        <f t="shared" si="16"/>
        <v>0.18226884171448104</v>
      </c>
      <c r="G48" s="69">
        <f>SUM(G49:G50)</f>
        <v>7770.5199043850007</v>
      </c>
      <c r="H48" s="69">
        <f>SUM(H49:H50)</f>
        <v>8763.2748653669987</v>
      </c>
      <c r="I48" s="69">
        <f>SUM(I49:I50)</f>
        <v>9032.236304217</v>
      </c>
      <c r="J48" s="70">
        <f t="shared" ref="J48:K50" si="17">(H48-G48)/G48</f>
        <v>0.12775914265682198</v>
      </c>
      <c r="K48" s="71">
        <f t="shared" si="17"/>
        <v>3.069188664992735E-2</v>
      </c>
    </row>
    <row r="49" spans="1:11">
      <c r="A49" s="105" t="s">
        <v>25</v>
      </c>
      <c r="B49" s="72">
        <v>163.333335522</v>
      </c>
      <c r="C49" s="72">
        <v>204.231290446</v>
      </c>
      <c r="D49" s="72">
        <v>239.02242798200001</v>
      </c>
      <c r="E49" s="106">
        <f t="shared" si="16"/>
        <v>0.25039563903653522</v>
      </c>
      <c r="F49" s="107">
        <f t="shared" si="16"/>
        <v>0.1703516511109692</v>
      </c>
      <c r="G49" s="72">
        <v>2612.4660422450002</v>
      </c>
      <c r="H49" s="72">
        <v>2776.3957267779997</v>
      </c>
      <c r="I49" s="72">
        <v>2738.1257197939999</v>
      </c>
      <c r="J49" s="106">
        <f t="shared" si="17"/>
        <v>6.2749020229226779E-2</v>
      </c>
      <c r="K49" s="107">
        <f t="shared" si="17"/>
        <v>-1.3784060613150432E-2</v>
      </c>
    </row>
    <row r="50" spans="1:11">
      <c r="A50" s="105" t="s">
        <v>26</v>
      </c>
      <c r="B50" s="72">
        <v>10457.075149632001</v>
      </c>
      <c r="C50" s="72">
        <v>12169.706540947</v>
      </c>
      <c r="D50" s="72">
        <v>14390.298719385999</v>
      </c>
      <c r="E50" s="106">
        <f t="shared" si="16"/>
        <v>0.16377728636436822</v>
      </c>
      <c r="F50" s="107">
        <f t="shared" si="16"/>
        <v>0.18246883529750269</v>
      </c>
      <c r="G50" s="72">
        <v>5158.0538621400001</v>
      </c>
      <c r="H50" s="72">
        <v>5986.8791385889999</v>
      </c>
      <c r="I50" s="72">
        <v>6294.1105844229996</v>
      </c>
      <c r="J50" s="106">
        <f t="shared" si="17"/>
        <v>0.16068565753695571</v>
      </c>
      <c r="K50" s="107">
        <f t="shared" si="17"/>
        <v>5.1317462524624921E-2</v>
      </c>
    </row>
    <row r="51" spans="1:11">
      <c r="A51" s="105"/>
      <c r="B51" s="72"/>
      <c r="C51" s="72"/>
      <c r="D51" s="72"/>
      <c r="E51" s="106"/>
      <c r="F51" s="107"/>
      <c r="G51" s="72"/>
      <c r="H51" s="72"/>
      <c r="I51" s="72"/>
      <c r="J51" s="106"/>
      <c r="K51" s="107"/>
    </row>
    <row r="52" spans="1:11">
      <c r="A52" s="26" t="s">
        <v>48</v>
      </c>
      <c r="B52" s="69">
        <f>SUM(B53:B54)</f>
        <v>4526.6653143540007</v>
      </c>
      <c r="C52" s="69">
        <f>SUM(C53:C54)</f>
        <v>5664.4172164410002</v>
      </c>
      <c r="D52" s="69">
        <f>SUM(D53:D54)</f>
        <v>6054.7166524049999</v>
      </c>
      <c r="E52" s="70">
        <f t="shared" ref="E52:F54" si="18">(C52-B52)/B52</f>
        <v>0.25134438335416626</v>
      </c>
      <c r="F52" s="71">
        <f t="shared" si="18"/>
        <v>6.890372319877032E-2</v>
      </c>
      <c r="G52" s="69">
        <f>SUM(G53:G54)</f>
        <v>9907.7228308859994</v>
      </c>
      <c r="H52" s="69">
        <f>SUM(H53:H54)</f>
        <v>12909.941630763</v>
      </c>
      <c r="I52" s="69">
        <f>SUM(I53:I54)</f>
        <v>12193.042048125</v>
      </c>
      <c r="J52" s="70">
        <f t="shared" ref="J52:K54" si="19">(H52-G52)/G52</f>
        <v>0.30301804472345406</v>
      </c>
      <c r="K52" s="71">
        <f t="shared" si="19"/>
        <v>-5.5530815176553949E-2</v>
      </c>
    </row>
    <row r="53" spans="1:11">
      <c r="A53" s="105" t="s">
        <v>25</v>
      </c>
      <c r="B53" s="72">
        <v>1548.984641087</v>
      </c>
      <c r="C53" s="72">
        <v>2127.5148186040001</v>
      </c>
      <c r="D53" s="72">
        <v>2183.6096986719999</v>
      </c>
      <c r="E53" s="106">
        <f t="shared" si="18"/>
        <v>0.37348993797060281</v>
      </c>
      <c r="F53" s="107">
        <f t="shared" si="18"/>
        <v>2.6366387475884805E-2</v>
      </c>
      <c r="G53" s="72">
        <v>7145.2099386549999</v>
      </c>
      <c r="H53" s="72">
        <v>9275.0803860159995</v>
      </c>
      <c r="I53" s="72">
        <v>8455.7558062349999</v>
      </c>
      <c r="J53" s="106">
        <f t="shared" si="19"/>
        <v>0.29808367642755673</v>
      </c>
      <c r="K53" s="107">
        <f t="shared" si="19"/>
        <v>-8.8336116311864193E-2</v>
      </c>
    </row>
    <row r="54" spans="1:11">
      <c r="A54" s="105" t="s">
        <v>26</v>
      </c>
      <c r="B54" s="72">
        <v>2977.6806732670002</v>
      </c>
      <c r="C54" s="72">
        <v>3536.9023978370001</v>
      </c>
      <c r="D54" s="72">
        <v>3871.106953733</v>
      </c>
      <c r="E54" s="106">
        <f t="shared" si="18"/>
        <v>0.18780446459238448</v>
      </c>
      <c r="F54" s="107">
        <f t="shared" si="18"/>
        <v>9.4490748769426994E-2</v>
      </c>
      <c r="G54" s="72">
        <v>2762.512892231</v>
      </c>
      <c r="H54" s="72">
        <v>3634.861244747</v>
      </c>
      <c r="I54" s="72">
        <v>3737.2862418899999</v>
      </c>
      <c r="J54" s="106">
        <f t="shared" si="19"/>
        <v>0.31578073534762519</v>
      </c>
      <c r="K54" s="107">
        <f t="shared" si="19"/>
        <v>2.817851638519123E-2</v>
      </c>
    </row>
    <row r="55" spans="1:11">
      <c r="A55" s="26"/>
      <c r="B55" s="69"/>
      <c r="C55" s="69"/>
      <c r="D55" s="69"/>
      <c r="E55" s="70"/>
      <c r="F55" s="71"/>
      <c r="G55" s="69"/>
      <c r="H55" s="69"/>
      <c r="I55" s="69"/>
      <c r="J55" s="70"/>
      <c r="K55" s="74"/>
    </row>
    <row r="56" spans="1:11">
      <c r="A56" s="26" t="s">
        <v>33</v>
      </c>
      <c r="B56" s="69">
        <f t="shared" ref="B56:D58" si="20">B52+B40+B28+B24+B20+B16</f>
        <v>37887.180423635997</v>
      </c>
      <c r="C56" s="69">
        <f t="shared" si="20"/>
        <v>47294.465534648996</v>
      </c>
      <c r="D56" s="69">
        <f t="shared" si="20"/>
        <v>50550.039807109999</v>
      </c>
      <c r="E56" s="70">
        <f t="shared" ref="E56:F58" si="21">(C56-B56)/B56</f>
        <v>0.24829731338741284</v>
      </c>
      <c r="F56" s="71">
        <f t="shared" si="21"/>
        <v>6.8836263094587569E-2</v>
      </c>
      <c r="G56" s="69">
        <f t="shared" ref="G56:I58" si="22">G52+G40+G28+G24+G20+G16</f>
        <v>51213.477004762055</v>
      </c>
      <c r="H56" s="69">
        <f t="shared" si="22"/>
        <v>68665.982671184</v>
      </c>
      <c r="I56" s="69">
        <f t="shared" si="22"/>
        <v>66406.656691813987</v>
      </c>
      <c r="J56" s="70">
        <f t="shared" ref="J56:K58" si="23">(H56-G56)/G56</f>
        <v>0.34077955036716473</v>
      </c>
      <c r="K56" s="71">
        <f t="shared" si="23"/>
        <v>-3.2903133276182606E-2</v>
      </c>
    </row>
    <row r="57" spans="1:11">
      <c r="A57" s="21" t="s">
        <v>25</v>
      </c>
      <c r="B57" s="72">
        <f t="shared" si="20"/>
        <v>10473.353627862001</v>
      </c>
      <c r="C57" s="72">
        <f t="shared" si="20"/>
        <v>15290.620393909998</v>
      </c>
      <c r="D57" s="72">
        <f t="shared" si="20"/>
        <v>14188.073094731999</v>
      </c>
      <c r="E57" s="106">
        <f t="shared" si="21"/>
        <v>0.45995456061301532</v>
      </c>
      <c r="F57" s="107">
        <f t="shared" si="21"/>
        <v>-7.210611935779436E-2</v>
      </c>
      <c r="G57" s="72">
        <f t="shared" si="22"/>
        <v>34266.479284649053</v>
      </c>
      <c r="H57" s="72">
        <f t="shared" si="22"/>
        <v>47204.849523919002</v>
      </c>
      <c r="I57" s="72">
        <f t="shared" si="22"/>
        <v>44674.167678689002</v>
      </c>
      <c r="J57" s="106">
        <f t="shared" si="23"/>
        <v>0.37758096277682585</v>
      </c>
      <c r="K57" s="107">
        <f t="shared" si="23"/>
        <v>-5.3610632609848413E-2</v>
      </c>
    </row>
    <row r="58" spans="1:11">
      <c r="A58" s="21" t="s">
        <v>26</v>
      </c>
      <c r="B58" s="72">
        <f t="shared" si="20"/>
        <v>27413.826795774003</v>
      </c>
      <c r="C58" s="72">
        <f t="shared" si="20"/>
        <v>32003.845140738998</v>
      </c>
      <c r="D58" s="72">
        <f t="shared" si="20"/>
        <v>36361.966712378002</v>
      </c>
      <c r="E58" s="106">
        <f>(C58-B58)/B58</f>
        <v>0.16743442566991681</v>
      </c>
      <c r="F58" s="107">
        <f t="shared" si="21"/>
        <v>0.13617493624512553</v>
      </c>
      <c r="G58" s="72">
        <f t="shared" si="22"/>
        <v>16946.997720113002</v>
      </c>
      <c r="H58" s="72">
        <f t="shared" si="22"/>
        <v>21461.133147264998</v>
      </c>
      <c r="I58" s="72">
        <f t="shared" si="22"/>
        <v>21732.489013124999</v>
      </c>
      <c r="J58" s="106">
        <f>(H58-G58)/G58</f>
        <v>0.26636785474954888</v>
      </c>
      <c r="K58" s="107">
        <f t="shared" si="23"/>
        <v>1.2644060497550331E-2</v>
      </c>
    </row>
    <row r="59" spans="1:11" ht="15.75" thickBot="1">
      <c r="A59" s="108"/>
      <c r="B59" s="109"/>
      <c r="C59" s="109"/>
      <c r="D59" s="109"/>
      <c r="E59" s="109"/>
      <c r="F59" s="110"/>
      <c r="G59" s="109"/>
      <c r="H59" s="109"/>
      <c r="I59" s="109"/>
      <c r="J59" s="109"/>
      <c r="K59" s="110"/>
    </row>
    <row r="60" spans="1:11" ht="15.75" thickBot="1">
      <c r="A60" s="27"/>
      <c r="B60" s="111"/>
      <c r="C60" s="109"/>
      <c r="D60" s="109"/>
      <c r="E60" s="109"/>
      <c r="F60" s="111"/>
      <c r="G60" s="111"/>
      <c r="H60" s="111"/>
      <c r="I60" s="111"/>
      <c r="J60" s="111"/>
      <c r="K60" s="111"/>
    </row>
    <row r="61" spans="1:11" ht="15.75" thickBot="1">
      <c r="A61" s="27"/>
      <c r="B61" s="112"/>
      <c r="C61" s="54" t="s">
        <v>67</v>
      </c>
      <c r="D61" s="122" t="s">
        <v>68</v>
      </c>
      <c r="E61" s="122" t="s">
        <v>69</v>
      </c>
      <c r="K61" s="114"/>
    </row>
    <row r="62" spans="1:11">
      <c r="A62" s="28" t="s">
        <v>35</v>
      </c>
      <c r="B62" s="115"/>
      <c r="C62" s="80">
        <f>B56-G56</f>
        <v>-13326.296581126058</v>
      </c>
      <c r="D62" s="80">
        <f>C56-H56</f>
        <v>-21371.517136535003</v>
      </c>
      <c r="E62" s="81">
        <f>D56-I56</f>
        <v>-15856.616884703988</v>
      </c>
      <c r="K62" s="113"/>
    </row>
    <row r="63" spans="1:11">
      <c r="A63" s="21" t="s">
        <v>25</v>
      </c>
      <c r="B63" s="114"/>
      <c r="C63" s="123">
        <f>B57-G57</f>
        <v>-23793.125656787051</v>
      </c>
      <c r="D63" s="75">
        <f t="shared" ref="C63:E64" si="24">C57-H57</f>
        <v>-31914.229130009004</v>
      </c>
      <c r="E63" s="82">
        <f t="shared" si="24"/>
        <v>-30486.094583957005</v>
      </c>
      <c r="K63" s="113"/>
    </row>
    <row r="64" spans="1:11">
      <c r="A64" s="21" t="s">
        <v>26</v>
      </c>
      <c r="B64" s="114"/>
      <c r="C64" s="75">
        <f t="shared" si="24"/>
        <v>10466.829075661</v>
      </c>
      <c r="D64" s="75">
        <f t="shared" si="24"/>
        <v>10542.711993474</v>
      </c>
      <c r="E64" s="82">
        <f t="shared" si="24"/>
        <v>14629.477699253002</v>
      </c>
      <c r="K64" s="113"/>
    </row>
    <row r="65" spans="1:11">
      <c r="A65" s="21"/>
      <c r="B65" s="114"/>
      <c r="C65" s="75"/>
      <c r="D65" s="75"/>
      <c r="E65" s="82"/>
      <c r="K65" s="113"/>
    </row>
    <row r="66" spans="1:11">
      <c r="A66" s="26" t="s">
        <v>36</v>
      </c>
      <c r="B66" s="114"/>
      <c r="C66" s="83">
        <f>B56/G56</f>
        <v>0.73978926328538641</v>
      </c>
      <c r="D66" s="83">
        <f t="shared" ref="C66:E68" si="25">C56/H56</f>
        <v>0.68876121326515782</v>
      </c>
      <c r="E66" s="84">
        <f t="shared" si="25"/>
        <v>0.76121946692343201</v>
      </c>
      <c r="K66" s="113"/>
    </row>
    <row r="67" spans="1:11">
      <c r="A67" s="21" t="s">
        <v>25</v>
      </c>
      <c r="B67" s="114"/>
      <c r="C67" s="83">
        <f t="shared" si="25"/>
        <v>0.30564428696804957</v>
      </c>
      <c r="D67" s="83">
        <f t="shared" si="25"/>
        <v>0.32392054096395628</v>
      </c>
      <c r="E67" s="84">
        <f t="shared" si="25"/>
        <v>0.31759009360347101</v>
      </c>
      <c r="K67" s="113"/>
    </row>
    <row r="68" spans="1:11" ht="15.75" thickBot="1">
      <c r="A68" s="22" t="s">
        <v>26</v>
      </c>
      <c r="B68" s="116"/>
      <c r="C68" s="86">
        <f t="shared" si="25"/>
        <v>1.6176214364647479</v>
      </c>
      <c r="D68" s="86">
        <f t="shared" si="25"/>
        <v>1.4912467538936807</v>
      </c>
      <c r="E68" s="87">
        <f t="shared" si="25"/>
        <v>1.6731616286757469</v>
      </c>
      <c r="K68" s="113"/>
    </row>
  </sheetData>
  <mergeCells count="2">
    <mergeCell ref="A8:K8"/>
    <mergeCell ref="A10:K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54"/>
  <sheetViews>
    <sheetView topLeftCell="A33" workbookViewId="0">
      <selection activeCell="A8" sqref="A8:K8"/>
    </sheetView>
  </sheetViews>
  <sheetFormatPr baseColWidth="10" defaultRowHeight="15"/>
  <cols>
    <col min="1" max="1" width="33.140625" customWidth="1"/>
    <col min="2" max="11" width="11" customWidth="1"/>
  </cols>
  <sheetData>
    <row r="1" spans="1:11">
      <c r="A1" s="93"/>
    </row>
    <row r="2" spans="1:11">
      <c r="A2" s="93"/>
    </row>
    <row r="3" spans="1:11">
      <c r="A3" s="93"/>
    </row>
    <row r="4" spans="1:11">
      <c r="A4" s="93"/>
    </row>
    <row r="5" spans="1:11">
      <c r="A5" s="93"/>
    </row>
    <row r="6" spans="1:11">
      <c r="A6" s="93"/>
    </row>
    <row r="7" spans="1:11">
      <c r="A7" s="93"/>
    </row>
    <row r="8" spans="1:11">
      <c r="A8" s="154" t="s">
        <v>18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</row>
    <row r="9" spans="1:11">
      <c r="A9" s="120"/>
      <c r="B9" s="120"/>
      <c r="C9" s="120"/>
      <c r="D9" s="120"/>
      <c r="E9" s="120"/>
      <c r="F9" s="120"/>
      <c r="G9" s="120"/>
      <c r="H9" s="120"/>
      <c r="I9" s="120"/>
      <c r="J9" s="120"/>
      <c r="K9" s="120"/>
    </row>
    <row r="10" spans="1:11" ht="18.75">
      <c r="A10" s="153" t="s">
        <v>71</v>
      </c>
      <c r="B10" s="153"/>
      <c r="C10" s="153"/>
      <c r="D10" s="153"/>
      <c r="E10" s="153"/>
      <c r="F10" s="153"/>
      <c r="G10" s="153"/>
      <c r="H10" s="153"/>
      <c r="I10" s="153"/>
      <c r="J10" s="153"/>
      <c r="K10" s="153"/>
    </row>
    <row r="11" spans="1:11" ht="16.5" thickBot="1">
      <c r="A11" s="90"/>
      <c r="B11" s="91"/>
      <c r="C11" s="15"/>
      <c r="D11" s="92"/>
      <c r="E11" s="92"/>
      <c r="F11" s="67"/>
      <c r="G11" s="33"/>
      <c r="H11" s="15"/>
      <c r="I11" s="15"/>
      <c r="J11" s="15"/>
      <c r="K11" s="15"/>
    </row>
    <row r="12" spans="1:11" ht="15.75" thickBot="1">
      <c r="A12" s="17" t="s">
        <v>19</v>
      </c>
      <c r="B12" s="55" t="s">
        <v>20</v>
      </c>
      <c r="C12" s="55"/>
      <c r="D12" s="55"/>
      <c r="E12" s="56"/>
      <c r="F12" s="57"/>
      <c r="G12" s="55" t="s">
        <v>21</v>
      </c>
      <c r="H12" s="55"/>
      <c r="I12" s="55"/>
      <c r="J12" s="56"/>
      <c r="K12" s="58"/>
    </row>
    <row r="13" spans="1:11">
      <c r="A13" s="124"/>
      <c r="B13" s="125"/>
      <c r="C13" s="63" t="s">
        <v>22</v>
      </c>
      <c r="D13" s="64"/>
      <c r="E13" s="63" t="s">
        <v>23</v>
      </c>
      <c r="F13" s="98"/>
      <c r="G13" s="27"/>
      <c r="H13" s="63" t="s">
        <v>22</v>
      </c>
      <c r="I13" s="64"/>
      <c r="J13" s="63" t="s">
        <v>23</v>
      </c>
      <c r="K13" s="98"/>
    </row>
    <row r="14" spans="1:11" ht="15.75" thickBot="1">
      <c r="A14" s="126"/>
      <c r="B14" s="127" t="s">
        <v>63</v>
      </c>
      <c r="C14" s="127" t="s">
        <v>64</v>
      </c>
      <c r="D14" s="127" t="s">
        <v>65</v>
      </c>
      <c r="E14" s="96" t="s">
        <v>59</v>
      </c>
      <c r="F14" s="96" t="s">
        <v>60</v>
      </c>
      <c r="G14" s="127" t="s">
        <v>63</v>
      </c>
      <c r="H14" s="127" t="s">
        <v>64</v>
      </c>
      <c r="I14" s="127" t="s">
        <v>65</v>
      </c>
      <c r="J14" s="96" t="s">
        <v>59</v>
      </c>
      <c r="K14" s="96" t="s">
        <v>60</v>
      </c>
    </row>
    <row r="15" spans="1:11">
      <c r="A15" s="128"/>
      <c r="B15" s="129"/>
      <c r="C15" s="129"/>
      <c r="D15" s="129"/>
      <c r="E15" s="129"/>
      <c r="F15" s="130"/>
      <c r="G15" s="129"/>
      <c r="H15" s="129"/>
      <c r="I15" s="129"/>
      <c r="J15" s="129"/>
      <c r="K15" s="130"/>
    </row>
    <row r="16" spans="1:11">
      <c r="A16" s="20"/>
      <c r="B16" s="18"/>
      <c r="C16" s="18"/>
      <c r="D16" s="18"/>
      <c r="E16" s="18"/>
      <c r="F16" s="62"/>
      <c r="G16" s="18"/>
      <c r="H16" s="18"/>
      <c r="I16" s="18"/>
      <c r="J16" s="18"/>
      <c r="K16" s="62"/>
    </row>
    <row r="17" spans="1:11">
      <c r="A17" s="26" t="s">
        <v>24</v>
      </c>
      <c r="B17" s="123">
        <f>SUM(B18:B19)</f>
        <v>2294.621414835</v>
      </c>
      <c r="C17" s="123">
        <f>SUM(C18:C19)</f>
        <v>2903.590117753</v>
      </c>
      <c r="D17" s="123">
        <f>SUM(D18:D19)</f>
        <v>3890.097330437</v>
      </c>
      <c r="E17" s="131">
        <f t="shared" ref="E17:F19" si="0">(C17-B17)/B17</f>
        <v>0.26538961895018714</v>
      </c>
      <c r="F17" s="132">
        <f t="shared" si="0"/>
        <v>0.33975429474440694</v>
      </c>
      <c r="G17" s="123">
        <f>SUM(G18:G19)</f>
        <v>3404.4517934040523</v>
      </c>
      <c r="H17" s="123">
        <f>SUM(H18:H19)</f>
        <v>5235.7027276889994</v>
      </c>
      <c r="I17" s="123">
        <f>SUM(I18:I19)</f>
        <v>5098.6946480770002</v>
      </c>
      <c r="J17" s="131">
        <f t="shared" ref="J17:K19" si="1">(H17-G17)/G17</f>
        <v>0.53789891748001839</v>
      </c>
      <c r="K17" s="132">
        <f t="shared" si="1"/>
        <v>-2.616804023028892E-2</v>
      </c>
    </row>
    <row r="18" spans="1:11">
      <c r="A18" s="21" t="s">
        <v>25</v>
      </c>
      <c r="B18" s="73">
        <v>2196.4580491209999</v>
      </c>
      <c r="C18" s="73">
        <v>2878.1685725349998</v>
      </c>
      <c r="D18" s="73">
        <v>3830.7859890650002</v>
      </c>
      <c r="E18" s="133">
        <f t="shared" si="0"/>
        <v>0.31036810545360222</v>
      </c>
      <c r="F18" s="132">
        <f t="shared" si="0"/>
        <v>0.3309804108141467</v>
      </c>
      <c r="G18" s="73">
        <v>3277.4196688470524</v>
      </c>
      <c r="H18" s="73">
        <v>4866.7739018909997</v>
      </c>
      <c r="I18" s="73">
        <v>4894.2673746139999</v>
      </c>
      <c r="J18" s="133">
        <f t="shared" si="1"/>
        <v>0.48494071362031538</v>
      </c>
      <c r="K18" s="134">
        <f t="shared" si="1"/>
        <v>5.6492192317209398E-3</v>
      </c>
    </row>
    <row r="19" spans="1:11">
      <c r="A19" s="21" t="s">
        <v>26</v>
      </c>
      <c r="B19" s="73">
        <v>98.163365713999994</v>
      </c>
      <c r="C19" s="73">
        <v>25.421545217999999</v>
      </c>
      <c r="D19" s="73">
        <v>59.311341372000001</v>
      </c>
      <c r="E19" s="133">
        <f t="shared" si="0"/>
        <v>-0.74102818263112602</v>
      </c>
      <c r="F19" s="132">
        <f t="shared" si="0"/>
        <v>1.3331131472686393</v>
      </c>
      <c r="G19" s="73">
        <v>127.032124557</v>
      </c>
      <c r="H19" s="73">
        <v>368.92882579799999</v>
      </c>
      <c r="I19" s="73">
        <v>204.42727346300001</v>
      </c>
      <c r="J19" s="133">
        <f t="shared" si="1"/>
        <v>1.9042167647322912</v>
      </c>
      <c r="K19" s="134">
        <f t="shared" si="1"/>
        <v>-0.44588966985482914</v>
      </c>
    </row>
    <row r="20" spans="1:11">
      <c r="A20" s="20"/>
      <c r="B20" s="123"/>
      <c r="C20" s="123"/>
      <c r="D20" s="123"/>
      <c r="E20" s="135"/>
      <c r="F20" s="136"/>
      <c r="G20" s="123"/>
      <c r="H20" s="123"/>
      <c r="I20" s="123"/>
      <c r="J20" s="135"/>
      <c r="K20" s="137"/>
    </row>
    <row r="21" spans="1:11">
      <c r="A21" s="26" t="s">
        <v>27</v>
      </c>
      <c r="B21" s="123">
        <f>SUM(B22:B23)</f>
        <v>2566.505930281</v>
      </c>
      <c r="C21" s="123">
        <f>SUM(C22:C23)</f>
        <v>4136.2970764069996</v>
      </c>
      <c r="D21" s="123">
        <f>SUM(D22:D23)</f>
        <v>2658.955805179</v>
      </c>
      <c r="E21" s="131">
        <f>(C21-B21)/B21</f>
        <v>0.61164524406695109</v>
      </c>
      <c r="F21" s="132">
        <f>(D21-C21)/C21</f>
        <v>-0.35716517550313243</v>
      </c>
      <c r="G21" s="123">
        <f>SUM(G22:G23)</f>
        <v>6544.4990024070003</v>
      </c>
      <c r="H21" s="123">
        <f>SUM(H22:H23)</f>
        <v>12058.026511882999</v>
      </c>
      <c r="I21" s="123">
        <f>SUM(I22:I23)</f>
        <v>11183.859617038001</v>
      </c>
      <c r="J21" s="131">
        <f>(H21-G21)/G21</f>
        <v>0.84246746885409862</v>
      </c>
      <c r="K21" s="132">
        <f>(I21-H21)/H21</f>
        <v>-7.2496680446300296E-2</v>
      </c>
    </row>
    <row r="22" spans="1:11">
      <c r="A22" s="21" t="s">
        <v>25</v>
      </c>
      <c r="B22" s="73">
        <v>2566.505930281</v>
      </c>
      <c r="C22" s="73">
        <v>4136.2970764069996</v>
      </c>
      <c r="D22" s="73">
        <v>2658.955805179</v>
      </c>
      <c r="E22" s="133">
        <f>(C22-B22)/B22</f>
        <v>0.61164524406695109</v>
      </c>
      <c r="F22" s="134">
        <f>(D22-C22)/C22</f>
        <v>-0.35716517550313243</v>
      </c>
      <c r="G22" s="73">
        <v>6544.4990024070003</v>
      </c>
      <c r="H22" s="73">
        <v>12058.026511882999</v>
      </c>
      <c r="I22" s="73">
        <v>11183.859617038001</v>
      </c>
      <c r="J22" s="133">
        <f>(H22-G22)/G22</f>
        <v>0.84246746885409862</v>
      </c>
      <c r="K22" s="134">
        <f>(I22-H22)/H22</f>
        <v>-7.2496680446300296E-2</v>
      </c>
    </row>
    <row r="23" spans="1:11">
      <c r="A23" s="21" t="s">
        <v>26</v>
      </c>
      <c r="B23" s="75">
        <v>0</v>
      </c>
      <c r="C23" s="75">
        <v>0</v>
      </c>
      <c r="D23" s="75">
        <v>0</v>
      </c>
      <c r="E23" s="133" t="s">
        <v>28</v>
      </c>
      <c r="F23" s="134"/>
      <c r="G23" s="75">
        <v>0</v>
      </c>
      <c r="H23" s="75">
        <v>0</v>
      </c>
      <c r="I23" s="75">
        <v>0</v>
      </c>
      <c r="J23" s="133" t="s">
        <v>28</v>
      </c>
      <c r="K23" s="134" t="s">
        <v>28</v>
      </c>
    </row>
    <row r="24" spans="1:11">
      <c r="A24" s="20"/>
      <c r="B24" s="123"/>
      <c r="C24" s="123"/>
      <c r="D24" s="123"/>
      <c r="E24" s="135"/>
      <c r="F24" s="136"/>
      <c r="G24" s="123"/>
      <c r="H24" s="123"/>
      <c r="I24" s="123"/>
      <c r="J24" s="135"/>
      <c r="K24" s="137"/>
    </row>
    <row r="25" spans="1:11">
      <c r="A25" s="26" t="s">
        <v>29</v>
      </c>
      <c r="B25" s="123">
        <f>SUM(B26:B27)</f>
        <v>1827.3062502079999</v>
      </c>
      <c r="C25" s="123">
        <f>SUM(C26:C27)</f>
        <v>3119.2055785789998</v>
      </c>
      <c r="D25" s="123">
        <f>SUM(D26:D27)</f>
        <v>2267.243082465</v>
      </c>
      <c r="E25" s="131">
        <f>(C25-B25)/B25</f>
        <v>0.70699661221207155</v>
      </c>
      <c r="F25" s="132">
        <f>(D25-C25)/C25</f>
        <v>-0.2731344487086112</v>
      </c>
      <c r="G25" s="123">
        <f>SUM(G26:G27)</f>
        <v>1176.7335196009999</v>
      </c>
      <c r="H25" s="123">
        <f>SUM(H26:H27)</f>
        <v>1992.2117273059998</v>
      </c>
      <c r="I25" s="123">
        <f>SUM(I26:I27)</f>
        <v>1209.7118556800001</v>
      </c>
      <c r="J25" s="131">
        <f>(H25-G25)/G25</f>
        <v>0.69300159647148285</v>
      </c>
      <c r="K25" s="132">
        <f>(I25-H25)/H25</f>
        <v>-0.39277947263373841</v>
      </c>
    </row>
    <row r="26" spans="1:11">
      <c r="A26" s="21" t="s">
        <v>25</v>
      </c>
      <c r="B26" s="73">
        <v>1827.3062502079999</v>
      </c>
      <c r="C26" s="73">
        <v>3119.2055785789998</v>
      </c>
      <c r="D26" s="73">
        <v>2267.243082465</v>
      </c>
      <c r="E26" s="133">
        <f>(C26-B26)/B26</f>
        <v>0.70699661221207155</v>
      </c>
      <c r="F26" s="134">
        <f>(D26-C26)/C26</f>
        <v>-0.2731344487086112</v>
      </c>
      <c r="G26" s="73">
        <v>1176.7335196009999</v>
      </c>
      <c r="H26" s="73">
        <v>1992.2117273059998</v>
      </c>
      <c r="I26" s="73">
        <v>1209.7118556800001</v>
      </c>
      <c r="J26" s="133">
        <f>(H26-G26)/G26</f>
        <v>0.69300159647148285</v>
      </c>
      <c r="K26" s="134">
        <f>(I26-H26)/H26</f>
        <v>-0.39277947263373841</v>
      </c>
    </row>
    <row r="27" spans="1:11">
      <c r="A27" s="21" t="s">
        <v>26</v>
      </c>
      <c r="B27" s="75">
        <v>0</v>
      </c>
      <c r="C27" s="75">
        <v>0</v>
      </c>
      <c r="D27" s="75">
        <v>0</v>
      </c>
      <c r="E27" s="133" t="s">
        <v>28</v>
      </c>
      <c r="F27" s="134"/>
      <c r="G27" s="75">
        <v>0</v>
      </c>
      <c r="H27" s="75">
        <v>0</v>
      </c>
      <c r="I27" s="75">
        <v>0</v>
      </c>
      <c r="J27" s="133" t="s">
        <v>28</v>
      </c>
      <c r="K27" s="134" t="s">
        <v>28</v>
      </c>
    </row>
    <row r="28" spans="1:11">
      <c r="A28" s="20"/>
      <c r="B28" s="123"/>
      <c r="C28" s="123"/>
      <c r="D28" s="123"/>
      <c r="E28" s="135"/>
      <c r="F28" s="136"/>
      <c r="G28" s="123"/>
      <c r="H28" s="123"/>
      <c r="I28" s="123"/>
      <c r="J28" s="135"/>
      <c r="K28" s="137"/>
    </row>
    <row r="29" spans="1:11">
      <c r="A29" s="26" t="s">
        <v>30</v>
      </c>
      <c r="B29" s="123">
        <f>SUM(B30:B31)</f>
        <v>11927.97319794</v>
      </c>
      <c r="C29" s="123">
        <f>SUM(C30:C31)</f>
        <v>14073.380840884998</v>
      </c>
      <c r="D29" s="123">
        <f>SUM(D30:D31)</f>
        <v>16192.479855059</v>
      </c>
      <c r="E29" s="131">
        <f t="shared" ref="E29:F31" si="2">(C29-B29)/B29</f>
        <v>0.17986355329130993</v>
      </c>
      <c r="F29" s="132">
        <f t="shared" si="2"/>
        <v>0.15057497826092678</v>
      </c>
      <c r="G29" s="123">
        <f>SUM(G30:G31)</f>
        <v>21046.147378758</v>
      </c>
      <c r="H29" s="123">
        <f>SUM(H30:H31)</f>
        <v>27971.914877148</v>
      </c>
      <c r="I29" s="123">
        <f>SUM(I30:I31)</f>
        <v>26736.040666000998</v>
      </c>
      <c r="J29" s="131">
        <f t="shared" ref="J29:K31" si="3">(H29-G29)/G29</f>
        <v>0.32907531120779937</v>
      </c>
      <c r="K29" s="132">
        <f t="shared" si="3"/>
        <v>-4.41826816853595E-2</v>
      </c>
    </row>
    <row r="30" spans="1:11">
      <c r="A30" s="21" t="s">
        <v>25</v>
      </c>
      <c r="B30" s="73">
        <v>1802.097595553</v>
      </c>
      <c r="C30" s="73">
        <v>2352.1618823819999</v>
      </c>
      <c r="D30" s="73">
        <v>2204.2050011669999</v>
      </c>
      <c r="E30" s="133">
        <f t="shared" si="2"/>
        <v>0.30523557003038154</v>
      </c>
      <c r="F30" s="134">
        <f t="shared" si="2"/>
        <v>-6.2902507826190224E-2</v>
      </c>
      <c r="G30" s="73">
        <v>9024.3206798150004</v>
      </c>
      <c r="H30" s="73">
        <v>12548.15932889</v>
      </c>
      <c r="I30" s="73">
        <v>10913.644517126</v>
      </c>
      <c r="J30" s="133">
        <f t="shared" si="3"/>
        <v>0.39048242788588927</v>
      </c>
      <c r="K30" s="134">
        <f t="shared" si="3"/>
        <v>-0.13025932879261487</v>
      </c>
    </row>
    <row r="31" spans="1:11">
      <c r="A31" s="21" t="s">
        <v>26</v>
      </c>
      <c r="B31" s="73">
        <v>10125.875602387001</v>
      </c>
      <c r="C31" s="73">
        <v>11721.218958502999</v>
      </c>
      <c r="D31" s="73">
        <v>13988.274853892</v>
      </c>
      <c r="E31" s="133">
        <f t="shared" si="2"/>
        <v>0.15755115100761494</v>
      </c>
      <c r="F31" s="134">
        <f t="shared" si="2"/>
        <v>0.19341468693786293</v>
      </c>
      <c r="G31" s="73">
        <v>12021.826698942999</v>
      </c>
      <c r="H31" s="73">
        <v>15423.755548257999</v>
      </c>
      <c r="I31" s="73">
        <v>15822.396148874999</v>
      </c>
      <c r="J31" s="133">
        <f t="shared" si="3"/>
        <v>0.28297936199779933</v>
      </c>
      <c r="K31" s="134">
        <f t="shared" si="3"/>
        <v>2.584588425106514E-2</v>
      </c>
    </row>
    <row r="32" spans="1:11">
      <c r="A32" s="20"/>
      <c r="B32" s="123"/>
      <c r="C32" s="123"/>
      <c r="D32" s="123"/>
      <c r="E32" s="135"/>
      <c r="F32" s="136"/>
      <c r="G32" s="123"/>
      <c r="H32" s="123"/>
      <c r="I32" s="123"/>
      <c r="J32" s="135"/>
      <c r="K32" s="137"/>
    </row>
    <row r="33" spans="1:13">
      <c r="A33" s="26" t="s">
        <v>31</v>
      </c>
      <c r="B33" s="123">
        <f>SUM(B34:B35)</f>
        <v>7739.7001210219996</v>
      </c>
      <c r="C33" s="123">
        <f>SUM(C34:C35)</f>
        <v>8984.4802755050005</v>
      </c>
      <c r="D33" s="123">
        <f>SUM(D34:D35)</f>
        <v>10107.714112733</v>
      </c>
      <c r="E33" s="131">
        <f t="shared" ref="E33:F35" si="4">(C33-B33)/B33</f>
        <v>0.16083054059187918</v>
      </c>
      <c r="F33" s="132">
        <f t="shared" si="4"/>
        <v>0.12501934477950249</v>
      </c>
      <c r="G33" s="123">
        <f>SUM(G34:G35)</f>
        <v>12300.863907756</v>
      </c>
      <c r="H33" s="123">
        <f>SUM(H34:H35)</f>
        <v>13280.938319239</v>
      </c>
      <c r="I33" s="123">
        <f>SUM(I34:I35)</f>
        <v>14040.132430476999</v>
      </c>
      <c r="J33" s="131">
        <f t="shared" ref="J33:K35" si="5">(H33-G33)/G33</f>
        <v>7.9675250359044963E-2</v>
      </c>
      <c r="K33" s="132">
        <f t="shared" si="5"/>
        <v>5.716419224221659E-2</v>
      </c>
    </row>
    <row r="34" spans="1:13">
      <c r="A34" s="21" t="s">
        <v>25</v>
      </c>
      <c r="B34" s="73">
        <v>511.48670127299999</v>
      </c>
      <c r="C34" s="73">
        <v>619.25135800999999</v>
      </c>
      <c r="D34" s="73">
        <v>873.74980232400003</v>
      </c>
      <c r="E34" s="133">
        <f t="shared" si="4"/>
        <v>0.21068906868701143</v>
      </c>
      <c r="F34" s="134">
        <f t="shared" si="4"/>
        <v>0.41097761195364269</v>
      </c>
      <c r="G34" s="73">
        <v>8928.1579587439992</v>
      </c>
      <c r="H34" s="73">
        <v>9246.2053418659998</v>
      </c>
      <c r="I34" s="73">
        <v>10264.319647591999</v>
      </c>
      <c r="J34" s="133">
        <f t="shared" si="5"/>
        <v>3.5622956559646604E-2</v>
      </c>
      <c r="K34" s="134">
        <f t="shared" si="5"/>
        <v>0.11011158286914396</v>
      </c>
    </row>
    <row r="35" spans="1:13">
      <c r="A35" s="21" t="s">
        <v>26</v>
      </c>
      <c r="B35" s="73">
        <v>7228.2134197489995</v>
      </c>
      <c r="C35" s="73">
        <v>8365.2289174950001</v>
      </c>
      <c r="D35" s="73">
        <v>9233.9643104089992</v>
      </c>
      <c r="E35" s="133">
        <f t="shared" si="4"/>
        <v>0.15730242477891357</v>
      </c>
      <c r="F35" s="134">
        <f t="shared" si="4"/>
        <v>0.10385076146537126</v>
      </c>
      <c r="G35" s="73">
        <v>3372.705949012</v>
      </c>
      <c r="H35" s="73">
        <v>4034.7329773729998</v>
      </c>
      <c r="I35" s="73">
        <v>3775.8127828850002</v>
      </c>
      <c r="J35" s="133">
        <f t="shared" si="5"/>
        <v>0.19628957827021176</v>
      </c>
      <c r="K35" s="134">
        <f t="shared" si="5"/>
        <v>-6.417282034276818E-2</v>
      </c>
    </row>
    <row r="36" spans="1:13">
      <c r="A36" s="20"/>
      <c r="B36" s="123"/>
      <c r="C36" s="123"/>
      <c r="D36" s="123"/>
      <c r="E36" s="135"/>
      <c r="F36" s="136"/>
      <c r="G36" s="123"/>
      <c r="H36" s="123"/>
      <c r="I36" s="123"/>
      <c r="J36" s="135"/>
      <c r="K36" s="137"/>
    </row>
    <row r="37" spans="1:13">
      <c r="A37" s="26" t="s">
        <v>32</v>
      </c>
      <c r="B37" s="123">
        <f>SUM(B38:B39)</f>
        <v>11531.073509349999</v>
      </c>
      <c r="C37" s="123">
        <f>SUM(C38:C39)</f>
        <v>14077.51164552</v>
      </c>
      <c r="D37" s="123">
        <f>SUM(D38:D39)</f>
        <v>15433.549621237</v>
      </c>
      <c r="E37" s="131">
        <f t="shared" ref="E37:F39" si="6">(C37-B37)/B37</f>
        <v>0.22083270339966318</v>
      </c>
      <c r="F37" s="132">
        <f t="shared" si="6"/>
        <v>9.6326539083243609E-2</v>
      </c>
      <c r="G37" s="123">
        <f>SUM(G38:G39)</f>
        <v>6740.7814028359999</v>
      </c>
      <c r="H37" s="123">
        <f>SUM(H38:H39)</f>
        <v>8127.1885079190006</v>
      </c>
      <c r="I37" s="123">
        <f>SUM(I38:I39)</f>
        <v>8138.2174745409993</v>
      </c>
      <c r="J37" s="131">
        <f t="shared" ref="J37:K39" si="7">(H37-G37)/G37</f>
        <v>0.2056745386372725</v>
      </c>
      <c r="K37" s="132">
        <f t="shared" si="7"/>
        <v>1.357045749738952E-3</v>
      </c>
    </row>
    <row r="38" spans="1:13">
      <c r="A38" s="21" t="s">
        <v>25</v>
      </c>
      <c r="B38" s="73">
        <v>1569.4991014259999</v>
      </c>
      <c r="C38" s="73">
        <v>2185.535925997</v>
      </c>
      <c r="D38" s="73">
        <v>2353.1334145320002</v>
      </c>
      <c r="E38" s="133">
        <f t="shared" si="6"/>
        <v>0.39250536939542524</v>
      </c>
      <c r="F38" s="134">
        <f t="shared" si="6"/>
        <v>7.668484719991292E-2</v>
      </c>
      <c r="G38" s="73">
        <v>5315.3484552350001</v>
      </c>
      <c r="H38" s="73">
        <v>6493.4727120830003</v>
      </c>
      <c r="I38" s="73">
        <v>6208.3646666389996</v>
      </c>
      <c r="J38" s="133">
        <f t="shared" si="7"/>
        <v>0.22164572403295307</v>
      </c>
      <c r="K38" s="134">
        <f t="shared" si="7"/>
        <v>-4.3906867416794407E-2</v>
      </c>
    </row>
    <row r="39" spans="1:13">
      <c r="A39" s="21" t="s">
        <v>26</v>
      </c>
      <c r="B39" s="73">
        <v>9961.5744079239994</v>
      </c>
      <c r="C39" s="73">
        <v>11891.975719522999</v>
      </c>
      <c r="D39" s="73">
        <v>13080.416206705</v>
      </c>
      <c r="E39" s="133">
        <f t="shared" si="6"/>
        <v>0.19378476057594368</v>
      </c>
      <c r="F39" s="134">
        <f t="shared" si="6"/>
        <v>9.9936336502179673E-2</v>
      </c>
      <c r="G39" s="73">
        <v>1425.432947601</v>
      </c>
      <c r="H39" s="73">
        <v>1633.7157958360001</v>
      </c>
      <c r="I39" s="73">
        <v>1929.852807902</v>
      </c>
      <c r="J39" s="133">
        <f t="shared" si="7"/>
        <v>0.14611900797265812</v>
      </c>
      <c r="K39" s="134">
        <f t="shared" si="7"/>
        <v>0.18126592937449171</v>
      </c>
    </row>
    <row r="40" spans="1:13">
      <c r="A40" s="20"/>
      <c r="B40" s="123"/>
      <c r="C40" s="123"/>
      <c r="D40" s="123"/>
      <c r="E40" s="135"/>
      <c r="F40" s="136"/>
      <c r="G40" s="123"/>
      <c r="H40" s="123"/>
      <c r="I40" s="123"/>
      <c r="J40" s="135"/>
      <c r="K40" s="137"/>
    </row>
    <row r="41" spans="1:13">
      <c r="A41" s="26" t="s">
        <v>33</v>
      </c>
      <c r="B41" s="123">
        <f>B37+B33+B29+B25+B21+B17</f>
        <v>37887.180423635989</v>
      </c>
      <c r="C41" s="123">
        <f>C37+C33+C29+C25+C21+C17</f>
        <v>47294.465534648996</v>
      </c>
      <c r="D41" s="123">
        <f>D37+D33+D29+D25+D21+D17</f>
        <v>50550.039807109999</v>
      </c>
      <c r="E41" s="131">
        <f t="shared" ref="E41:F43" si="8">(C41-B41)/B41</f>
        <v>0.24829731338741307</v>
      </c>
      <c r="F41" s="132">
        <f t="shared" si="8"/>
        <v>6.8836263094587569E-2</v>
      </c>
      <c r="G41" s="123">
        <f t="shared" ref="G41:I43" si="9">G37+G33+G29+G25+G21+G17</f>
        <v>51213.477004762055</v>
      </c>
      <c r="H41" s="123">
        <f t="shared" si="9"/>
        <v>68665.982671184</v>
      </c>
      <c r="I41" s="123">
        <f t="shared" si="9"/>
        <v>66406.656691813987</v>
      </c>
      <c r="J41" s="131">
        <f t="shared" ref="J41:K43" si="10">(H41-G41)/G41</f>
        <v>0.34077955036716473</v>
      </c>
      <c r="K41" s="132">
        <f t="shared" si="10"/>
        <v>-3.2903133276182606E-2</v>
      </c>
    </row>
    <row r="42" spans="1:13">
      <c r="A42" s="21" t="s">
        <v>25</v>
      </c>
      <c r="B42" s="75">
        <f t="shared" ref="B42:D43" si="11">B38+B34+B30+B26+B22+B18</f>
        <v>10473.353627861999</v>
      </c>
      <c r="C42" s="75">
        <f t="shared" si="11"/>
        <v>15290.62039391</v>
      </c>
      <c r="D42" s="75">
        <f t="shared" si="11"/>
        <v>14188.073094732001</v>
      </c>
      <c r="E42" s="133">
        <f t="shared" si="8"/>
        <v>0.45995456061301571</v>
      </c>
      <c r="F42" s="132">
        <f t="shared" si="8"/>
        <v>-7.2106119357794346E-2</v>
      </c>
      <c r="G42" s="75">
        <f t="shared" si="9"/>
        <v>34266.479284649053</v>
      </c>
      <c r="H42" s="75">
        <f t="shared" si="9"/>
        <v>47204.849523919002</v>
      </c>
      <c r="I42" s="75">
        <f t="shared" si="9"/>
        <v>44674.167678689002</v>
      </c>
      <c r="J42" s="133">
        <f t="shared" si="10"/>
        <v>0.37758096277682585</v>
      </c>
      <c r="K42" s="134">
        <f t="shared" si="10"/>
        <v>-5.3610632609848413E-2</v>
      </c>
    </row>
    <row r="43" spans="1:13" ht="15.75" thickBot="1">
      <c r="A43" s="22" t="s">
        <v>26</v>
      </c>
      <c r="B43" s="138">
        <f t="shared" si="11"/>
        <v>27413.826795773999</v>
      </c>
      <c r="C43" s="138">
        <f t="shared" si="11"/>
        <v>32003.845140738998</v>
      </c>
      <c r="D43" s="138">
        <f t="shared" si="11"/>
        <v>36361.966712377995</v>
      </c>
      <c r="E43" s="139">
        <f t="shared" si="8"/>
        <v>0.16743442566991695</v>
      </c>
      <c r="F43" s="140">
        <f t="shared" si="8"/>
        <v>0.13617493624512531</v>
      </c>
      <c r="G43" s="138">
        <f t="shared" si="9"/>
        <v>16946.997720113002</v>
      </c>
      <c r="H43" s="138">
        <f t="shared" si="9"/>
        <v>21461.133147264998</v>
      </c>
      <c r="I43" s="138">
        <f t="shared" si="9"/>
        <v>21732.489013124999</v>
      </c>
      <c r="J43" s="139">
        <f t="shared" si="10"/>
        <v>0.26636785474954888</v>
      </c>
      <c r="K43" s="141">
        <f t="shared" si="10"/>
        <v>1.2644060497550331E-2</v>
      </c>
    </row>
    <row r="44" spans="1:13">
      <c r="A44" s="23"/>
      <c r="B44" s="60"/>
      <c r="C44" s="60"/>
      <c r="D44" s="60"/>
      <c r="E44" s="61"/>
      <c r="F44" s="61"/>
      <c r="G44" s="60"/>
      <c r="H44" s="60"/>
      <c r="I44" s="60"/>
      <c r="J44" s="61"/>
      <c r="K44" s="61"/>
    </row>
    <row r="45" spans="1:13" ht="15.75" thickBot="1">
      <c r="A45" s="59"/>
      <c r="B45" s="42"/>
      <c r="C45" s="76"/>
      <c r="D45" s="76"/>
      <c r="E45" s="77"/>
      <c r="F45" s="19"/>
      <c r="G45" s="50"/>
      <c r="H45" s="117"/>
      <c r="I45" s="117"/>
      <c r="J45" s="18"/>
      <c r="K45" s="18"/>
    </row>
    <row r="46" spans="1:13" ht="16.5" thickBot="1">
      <c r="A46" s="27"/>
      <c r="B46" s="78"/>
      <c r="C46" s="142" t="s">
        <v>63</v>
      </c>
      <c r="D46" s="142" t="s">
        <v>64</v>
      </c>
      <c r="E46" s="142" t="s">
        <v>65</v>
      </c>
      <c r="F46" s="143"/>
      <c r="G46" s="143"/>
      <c r="H46" s="143"/>
      <c r="I46" s="143"/>
      <c r="J46" s="143"/>
      <c r="K46" s="144"/>
      <c r="L46" s="49"/>
      <c r="M46" s="49"/>
    </row>
    <row r="47" spans="1:13">
      <c r="A47" s="28" t="s">
        <v>35</v>
      </c>
      <c r="B47" s="79"/>
      <c r="C47" s="80">
        <f t="shared" ref="C47:E49" si="12">B41-G41</f>
        <v>-13326.296581126066</v>
      </c>
      <c r="D47" s="80">
        <f t="shared" si="12"/>
        <v>-21371.517136535003</v>
      </c>
      <c r="E47" s="81">
        <f t="shared" si="12"/>
        <v>-15856.616884703988</v>
      </c>
      <c r="F47" s="143"/>
      <c r="G47" s="143"/>
      <c r="H47" s="143"/>
      <c r="I47" s="143"/>
      <c r="J47" s="143"/>
      <c r="K47" s="49"/>
      <c r="L47" s="49"/>
      <c r="M47" s="49"/>
    </row>
    <row r="48" spans="1:13">
      <c r="A48" s="21" t="s">
        <v>25</v>
      </c>
      <c r="C48" s="75">
        <f>B42-G42</f>
        <v>-23793.125656787051</v>
      </c>
      <c r="D48" s="75">
        <f t="shared" si="12"/>
        <v>-31914.229130009</v>
      </c>
      <c r="E48" s="82">
        <f t="shared" si="12"/>
        <v>-30486.094583957001</v>
      </c>
      <c r="F48" s="143"/>
      <c r="G48" s="143"/>
      <c r="H48" s="143"/>
      <c r="I48" s="143"/>
      <c r="J48" s="143"/>
      <c r="K48" s="49"/>
      <c r="L48" s="49"/>
      <c r="M48" s="49"/>
    </row>
    <row r="49" spans="1:13">
      <c r="A49" s="21" t="s">
        <v>26</v>
      </c>
      <c r="C49" s="75">
        <f t="shared" si="12"/>
        <v>10466.829075660997</v>
      </c>
      <c r="D49" s="75">
        <f t="shared" si="12"/>
        <v>10542.711993474</v>
      </c>
      <c r="E49" s="82">
        <f t="shared" si="12"/>
        <v>14629.477699252995</v>
      </c>
      <c r="F49" s="143"/>
      <c r="G49" s="143"/>
      <c r="H49" s="143"/>
      <c r="I49" s="143"/>
      <c r="J49" s="143"/>
      <c r="K49" s="49"/>
      <c r="L49" s="49"/>
      <c r="M49" s="49"/>
    </row>
    <row r="50" spans="1:13">
      <c r="A50" s="21"/>
      <c r="C50" s="75"/>
      <c r="D50" s="75"/>
      <c r="E50" s="82"/>
      <c r="F50" s="143"/>
      <c r="G50" s="143"/>
      <c r="H50" s="143"/>
      <c r="I50" s="143"/>
      <c r="J50" s="143"/>
      <c r="K50" s="49"/>
      <c r="L50" s="49"/>
      <c r="M50" s="49"/>
    </row>
    <row r="51" spans="1:13">
      <c r="A51" s="26" t="s">
        <v>36</v>
      </c>
      <c r="C51" s="83">
        <f t="shared" ref="C51:E53" si="13">B41/G41</f>
        <v>0.73978926328538619</v>
      </c>
      <c r="D51" s="83">
        <f t="shared" si="13"/>
        <v>0.68876121326515782</v>
      </c>
      <c r="E51" s="84">
        <f t="shared" si="13"/>
        <v>0.76121946692343201</v>
      </c>
      <c r="F51" s="143"/>
      <c r="G51" s="143"/>
      <c r="H51" s="143"/>
      <c r="I51" s="143"/>
      <c r="J51" s="143"/>
      <c r="K51" s="49"/>
      <c r="L51" s="49"/>
      <c r="M51" s="49"/>
    </row>
    <row r="52" spans="1:13">
      <c r="A52" s="21" t="s">
        <v>25</v>
      </c>
      <c r="C52" s="83">
        <f t="shared" si="13"/>
        <v>0.30564428696804952</v>
      </c>
      <c r="D52" s="83">
        <f t="shared" si="13"/>
        <v>0.32392054096395634</v>
      </c>
      <c r="E52" s="84">
        <f t="shared" si="13"/>
        <v>0.31759009360347107</v>
      </c>
      <c r="F52" s="143"/>
      <c r="G52" s="143"/>
      <c r="H52" s="143"/>
      <c r="I52" s="143"/>
      <c r="J52" s="143"/>
      <c r="K52" s="49"/>
      <c r="L52" s="49"/>
      <c r="M52" s="49"/>
    </row>
    <row r="53" spans="1:13" ht="15.75" thickBot="1">
      <c r="A53" s="22" t="s">
        <v>26</v>
      </c>
      <c r="B53" s="85"/>
      <c r="C53" s="86">
        <f t="shared" si="13"/>
        <v>1.6176214364647477</v>
      </c>
      <c r="D53" s="86">
        <f t="shared" si="13"/>
        <v>1.4912467538936807</v>
      </c>
      <c r="E53" s="87">
        <f t="shared" si="13"/>
        <v>1.6731616286757467</v>
      </c>
      <c r="F53" s="143"/>
      <c r="G53" s="143"/>
      <c r="H53" s="143"/>
      <c r="I53" s="143"/>
      <c r="J53" s="143"/>
      <c r="K53" s="49"/>
      <c r="L53" s="49"/>
      <c r="M53" s="49"/>
    </row>
    <row r="54" spans="1:13">
      <c r="F54" s="143"/>
      <c r="G54" s="143"/>
      <c r="H54" s="143"/>
      <c r="I54" s="143"/>
      <c r="J54" s="143"/>
    </row>
  </sheetData>
  <mergeCells count="2">
    <mergeCell ref="A10:K10"/>
    <mergeCell ref="A8:K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Ensemble</vt:lpstr>
      <vt:lpstr>GP</vt:lpstr>
      <vt:lpstr>GSA</vt:lpstr>
      <vt:lpstr>TYPE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Ayoub Dergaâ</cp:lastModifiedBy>
  <cp:lastPrinted>2023-03-08T13:41:15Z</cp:lastPrinted>
  <dcterms:created xsi:type="dcterms:W3CDTF">2015-06-05T18:19:34Z</dcterms:created>
  <dcterms:modified xsi:type="dcterms:W3CDTF">2023-11-10T13:58:24Z</dcterms:modified>
</cp:coreProperties>
</file>