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Commerce\Année-2024\Rst-comext\Rst-9mois 2024\"/>
    </mc:Choice>
  </mc:AlternateContent>
  <xr:revisionPtr revIDLastSave="0" documentId="13_ncr:1_{0ED45EF5-DF59-430A-ACB0-E8B35A87D35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Ensemble" sheetId="5" r:id="rId1"/>
    <sheet name="GP" sheetId="1" r:id="rId2"/>
    <sheet name="GSA" sheetId="2" r:id="rId3"/>
    <sheet name="TYPE" sheetId="3" r:id="rId4"/>
  </sheets>
  <definedNames>
    <definedName name="_xlnm.Print_Area" localSheetId="3">TYPE!#REF!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5" l="1"/>
  <c r="D50" i="5"/>
  <c r="C50" i="5"/>
  <c r="E49" i="5"/>
  <c r="D49" i="5"/>
  <c r="C49" i="5"/>
  <c r="G47" i="5"/>
  <c r="F47" i="5"/>
  <c r="G46" i="5"/>
  <c r="F46" i="5"/>
  <c r="E42" i="5"/>
  <c r="D42" i="5"/>
  <c r="C42" i="5"/>
  <c r="E41" i="5"/>
  <c r="D41" i="5"/>
  <c r="C41" i="5"/>
  <c r="G39" i="5"/>
  <c r="F39" i="5"/>
  <c r="G38" i="5"/>
  <c r="F38" i="5"/>
  <c r="E23" i="5"/>
  <c r="G23" i="5" s="1"/>
  <c r="D23" i="5"/>
  <c r="F23" i="5" s="1"/>
  <c r="C23" i="5"/>
  <c r="C25" i="5" s="1"/>
  <c r="E22" i="5"/>
  <c r="E25" i="5" s="1"/>
  <c r="D22" i="5"/>
  <c r="C22" i="5"/>
  <c r="C26" i="5" l="1"/>
  <c r="D25" i="5"/>
  <c r="G22" i="5"/>
  <c r="D26" i="5"/>
  <c r="E26" i="5"/>
  <c r="F22" i="5"/>
  <c r="E52" i="3" l="1"/>
  <c r="E48" i="3"/>
  <c r="F47" i="3"/>
  <c r="J42" i="3"/>
  <c r="L42" i="3" s="1"/>
  <c r="I42" i="3"/>
  <c r="K42" i="3" s="1"/>
  <c r="H42" i="3"/>
  <c r="F42" i="3"/>
  <c r="E42" i="3"/>
  <c r="F52" i="3" s="1"/>
  <c r="D42" i="3"/>
  <c r="C42" i="3"/>
  <c r="D52" i="3" s="1"/>
  <c r="J41" i="3"/>
  <c r="L41" i="3" s="1"/>
  <c r="I41" i="3"/>
  <c r="K41" i="3" s="1"/>
  <c r="H41" i="3"/>
  <c r="F41" i="3"/>
  <c r="E41" i="3"/>
  <c r="F51" i="3" s="1"/>
  <c r="D41" i="3"/>
  <c r="E47" i="3" s="1"/>
  <c r="C41" i="3"/>
  <c r="D47" i="3" s="1"/>
  <c r="L38" i="3"/>
  <c r="K38" i="3"/>
  <c r="G38" i="3"/>
  <c r="F38" i="3"/>
  <c r="L37" i="3"/>
  <c r="K37" i="3"/>
  <c r="G37" i="3"/>
  <c r="F37" i="3"/>
  <c r="J36" i="3"/>
  <c r="J40" i="3" s="1"/>
  <c r="I36" i="3"/>
  <c r="I40" i="3" s="1"/>
  <c r="H36" i="3"/>
  <c r="H40" i="3" s="1"/>
  <c r="G36" i="3"/>
  <c r="E36" i="3"/>
  <c r="E40" i="3" s="1"/>
  <c r="D36" i="3"/>
  <c r="F36" i="3" s="1"/>
  <c r="C36" i="3"/>
  <c r="C40" i="3" s="1"/>
  <c r="L34" i="3"/>
  <c r="K34" i="3"/>
  <c r="G34" i="3"/>
  <c r="F34" i="3"/>
  <c r="L33" i="3"/>
  <c r="K33" i="3"/>
  <c r="G33" i="3"/>
  <c r="F33" i="3"/>
  <c r="J32" i="3"/>
  <c r="L32" i="3" s="1"/>
  <c r="I32" i="3"/>
  <c r="K32" i="3" s="1"/>
  <c r="H32" i="3"/>
  <c r="E32" i="3"/>
  <c r="G32" i="3" s="1"/>
  <c r="D32" i="3"/>
  <c r="F32" i="3" s="1"/>
  <c r="C32" i="3"/>
  <c r="L30" i="3"/>
  <c r="K30" i="3"/>
  <c r="G30" i="3"/>
  <c r="F30" i="3"/>
  <c r="L29" i="3"/>
  <c r="K29" i="3"/>
  <c r="G29" i="3"/>
  <c r="F29" i="3"/>
  <c r="J28" i="3"/>
  <c r="L28" i="3" s="1"/>
  <c r="I28" i="3"/>
  <c r="K28" i="3" s="1"/>
  <c r="H28" i="3"/>
  <c r="G28" i="3"/>
  <c r="E28" i="3"/>
  <c r="D28" i="3"/>
  <c r="F28" i="3" s="1"/>
  <c r="C28" i="3"/>
  <c r="L25" i="3"/>
  <c r="K25" i="3"/>
  <c r="G25" i="3"/>
  <c r="F25" i="3"/>
  <c r="J24" i="3"/>
  <c r="I24" i="3"/>
  <c r="L24" i="3" s="1"/>
  <c r="H24" i="3"/>
  <c r="E24" i="3"/>
  <c r="G24" i="3" s="1"/>
  <c r="D24" i="3"/>
  <c r="F24" i="3" s="1"/>
  <c r="C24" i="3"/>
  <c r="L21" i="3"/>
  <c r="K21" i="3"/>
  <c r="G21" i="3"/>
  <c r="F21" i="3"/>
  <c r="L20" i="3"/>
  <c r="K20" i="3"/>
  <c r="J20" i="3"/>
  <c r="I20" i="3"/>
  <c r="H20" i="3"/>
  <c r="E20" i="3"/>
  <c r="D20" i="3"/>
  <c r="G20" i="3" s="1"/>
  <c r="C20" i="3"/>
  <c r="L18" i="3"/>
  <c r="K18" i="3"/>
  <c r="G18" i="3"/>
  <c r="F18" i="3"/>
  <c r="L17" i="3"/>
  <c r="K17" i="3"/>
  <c r="G17" i="3"/>
  <c r="F17" i="3"/>
  <c r="J16" i="3"/>
  <c r="L16" i="3" s="1"/>
  <c r="I16" i="3"/>
  <c r="K16" i="3" s="1"/>
  <c r="H16" i="3"/>
  <c r="F16" i="3"/>
  <c r="E16" i="3"/>
  <c r="G16" i="3" s="1"/>
  <c r="D16" i="3"/>
  <c r="C16" i="3"/>
  <c r="L54" i="2"/>
  <c r="K54" i="2"/>
  <c r="G54" i="2"/>
  <c r="F54" i="2"/>
  <c r="L53" i="2"/>
  <c r="K53" i="2"/>
  <c r="G53" i="2"/>
  <c r="F53" i="2"/>
  <c r="K52" i="2"/>
  <c r="J52" i="2"/>
  <c r="L52" i="2" s="1"/>
  <c r="I52" i="2"/>
  <c r="H52" i="2"/>
  <c r="F52" i="2"/>
  <c r="E52" i="2"/>
  <c r="G52" i="2" s="1"/>
  <c r="D52" i="2"/>
  <c r="C52" i="2"/>
  <c r="L50" i="2"/>
  <c r="K50" i="2"/>
  <c r="G50" i="2"/>
  <c r="F50" i="2"/>
  <c r="L49" i="2"/>
  <c r="K49" i="2"/>
  <c r="G49" i="2"/>
  <c r="F49" i="2"/>
  <c r="L48" i="2"/>
  <c r="K48" i="2"/>
  <c r="J48" i="2"/>
  <c r="I48" i="2"/>
  <c r="H48" i="2"/>
  <c r="G48" i="2"/>
  <c r="E48" i="2"/>
  <c r="D48" i="2"/>
  <c r="F48" i="2" s="1"/>
  <c r="C48" i="2"/>
  <c r="L46" i="2"/>
  <c r="K46" i="2"/>
  <c r="G46" i="2"/>
  <c r="F46" i="2"/>
  <c r="L45" i="2"/>
  <c r="K45" i="2"/>
  <c r="G45" i="2"/>
  <c r="F45" i="2"/>
  <c r="J44" i="2"/>
  <c r="L44" i="2" s="1"/>
  <c r="I44" i="2"/>
  <c r="K44" i="2" s="1"/>
  <c r="H44" i="2"/>
  <c r="F44" i="2"/>
  <c r="E44" i="2"/>
  <c r="G44" i="2" s="1"/>
  <c r="D44" i="2"/>
  <c r="C44" i="2"/>
  <c r="K42" i="2"/>
  <c r="J42" i="2"/>
  <c r="J58" i="2" s="1"/>
  <c r="I42" i="2"/>
  <c r="L42" i="2" s="1"/>
  <c r="H42" i="2"/>
  <c r="H58" i="2" s="1"/>
  <c r="E42" i="2"/>
  <c r="E58" i="2" s="1"/>
  <c r="D42" i="2"/>
  <c r="F42" i="2" s="1"/>
  <c r="C42" i="2"/>
  <c r="C58" i="2" s="1"/>
  <c r="J41" i="2"/>
  <c r="L41" i="2" s="1"/>
  <c r="I41" i="2"/>
  <c r="K41" i="2" s="1"/>
  <c r="H41" i="2"/>
  <c r="H57" i="2" s="1"/>
  <c r="E41" i="2"/>
  <c r="G41" i="2" s="1"/>
  <c r="D41" i="2"/>
  <c r="D57" i="2" s="1"/>
  <c r="C41" i="2"/>
  <c r="C57" i="2" s="1"/>
  <c r="H40" i="2"/>
  <c r="L38" i="2"/>
  <c r="K38" i="2"/>
  <c r="G38" i="2"/>
  <c r="F38" i="2"/>
  <c r="L37" i="2"/>
  <c r="K37" i="2"/>
  <c r="G37" i="2"/>
  <c r="F37" i="2"/>
  <c r="J36" i="2"/>
  <c r="L36" i="2" s="1"/>
  <c r="I36" i="2"/>
  <c r="K36" i="2" s="1"/>
  <c r="H36" i="2"/>
  <c r="F36" i="2"/>
  <c r="E36" i="2"/>
  <c r="G36" i="2" s="1"/>
  <c r="D36" i="2"/>
  <c r="C36" i="2"/>
  <c r="L34" i="2"/>
  <c r="K34" i="2"/>
  <c r="G34" i="2"/>
  <c r="F34" i="2"/>
  <c r="L33" i="2"/>
  <c r="K33" i="2"/>
  <c r="G33" i="2"/>
  <c r="F33" i="2"/>
  <c r="L32" i="2"/>
  <c r="K32" i="2"/>
  <c r="J32" i="2"/>
  <c r="I32" i="2"/>
  <c r="H32" i="2"/>
  <c r="G32" i="2"/>
  <c r="E32" i="2"/>
  <c r="D32" i="2"/>
  <c r="F32" i="2" s="1"/>
  <c r="C32" i="2"/>
  <c r="J30" i="2"/>
  <c r="L30" i="2" s="1"/>
  <c r="I30" i="2"/>
  <c r="K30" i="2" s="1"/>
  <c r="H30" i="2"/>
  <c r="E30" i="2"/>
  <c r="G30" i="2" s="1"/>
  <c r="D30" i="2"/>
  <c r="C30" i="2"/>
  <c r="F30" i="2" s="1"/>
  <c r="J29" i="2"/>
  <c r="L29" i="2" s="1"/>
  <c r="I29" i="2"/>
  <c r="K29" i="2" s="1"/>
  <c r="H29" i="2"/>
  <c r="H28" i="2" s="1"/>
  <c r="G29" i="2"/>
  <c r="E29" i="2"/>
  <c r="D29" i="2"/>
  <c r="F29" i="2" s="1"/>
  <c r="C29" i="2"/>
  <c r="C28" i="2" s="1"/>
  <c r="E28" i="2"/>
  <c r="L25" i="2"/>
  <c r="K25" i="2"/>
  <c r="G25" i="2"/>
  <c r="F25" i="2"/>
  <c r="J24" i="2"/>
  <c r="L24" i="2" s="1"/>
  <c r="I24" i="2"/>
  <c r="K24" i="2" s="1"/>
  <c r="H24" i="2"/>
  <c r="G24" i="2"/>
  <c r="E24" i="2"/>
  <c r="D24" i="2"/>
  <c r="F24" i="2" s="1"/>
  <c r="C24" i="2"/>
  <c r="L21" i="2"/>
  <c r="K21" i="2"/>
  <c r="G21" i="2"/>
  <c r="F21" i="2"/>
  <c r="J20" i="2"/>
  <c r="L20" i="2" s="1"/>
  <c r="I20" i="2"/>
  <c r="K20" i="2" s="1"/>
  <c r="H20" i="2"/>
  <c r="E20" i="2"/>
  <c r="G20" i="2" s="1"/>
  <c r="D20" i="2"/>
  <c r="C20" i="2"/>
  <c r="F20" i="2" s="1"/>
  <c r="L18" i="2"/>
  <c r="K18" i="2"/>
  <c r="G18" i="2"/>
  <c r="F18" i="2"/>
  <c r="L17" i="2"/>
  <c r="K17" i="2"/>
  <c r="G17" i="2"/>
  <c r="F17" i="2"/>
  <c r="K16" i="2"/>
  <c r="J16" i="2"/>
  <c r="I16" i="2"/>
  <c r="H16" i="2"/>
  <c r="H56" i="2" s="1"/>
  <c r="E16" i="2"/>
  <c r="G16" i="2" s="1"/>
  <c r="D16" i="2"/>
  <c r="F16" i="2" s="1"/>
  <c r="C16" i="2"/>
  <c r="E54" i="1"/>
  <c r="D54" i="1"/>
  <c r="E51" i="1"/>
  <c r="G51" i="1" s="1"/>
  <c r="D51" i="1"/>
  <c r="F51" i="1" s="1"/>
  <c r="C51" i="1"/>
  <c r="G50" i="1"/>
  <c r="E50" i="1"/>
  <c r="E53" i="1" s="1"/>
  <c r="D50" i="1"/>
  <c r="F50" i="1" s="1"/>
  <c r="C50" i="1"/>
  <c r="C54" i="1" s="1"/>
  <c r="E48" i="1"/>
  <c r="D48" i="1"/>
  <c r="C48" i="1"/>
  <c r="E47" i="1"/>
  <c r="D47" i="1"/>
  <c r="C47" i="1"/>
  <c r="G45" i="1"/>
  <c r="F45" i="1"/>
  <c r="G44" i="1"/>
  <c r="F44" i="1"/>
  <c r="E41" i="1"/>
  <c r="D41" i="1"/>
  <c r="C41" i="1"/>
  <c r="E40" i="1"/>
  <c r="D40" i="1"/>
  <c r="C40" i="1"/>
  <c r="G38" i="1"/>
  <c r="F38" i="1"/>
  <c r="G37" i="1"/>
  <c r="F37" i="1"/>
  <c r="E34" i="1"/>
  <c r="D34" i="1"/>
  <c r="C34" i="1"/>
  <c r="E33" i="1"/>
  <c r="D33" i="1"/>
  <c r="C33" i="1"/>
  <c r="G31" i="1"/>
  <c r="F31" i="1"/>
  <c r="G30" i="1"/>
  <c r="F30" i="1"/>
  <c r="E27" i="1"/>
  <c r="D27" i="1"/>
  <c r="C27" i="1"/>
  <c r="E26" i="1"/>
  <c r="D26" i="1"/>
  <c r="C26" i="1"/>
  <c r="G24" i="1"/>
  <c r="F24" i="1"/>
  <c r="G23" i="1"/>
  <c r="F23" i="1"/>
  <c r="E20" i="1"/>
  <c r="D20" i="1"/>
  <c r="C20" i="1"/>
  <c r="E19" i="1"/>
  <c r="D19" i="1"/>
  <c r="C19" i="1"/>
  <c r="G17" i="1"/>
  <c r="F17" i="1"/>
  <c r="G16" i="1"/>
  <c r="F16" i="1"/>
  <c r="F46" i="3" l="1"/>
  <c r="F50" i="3"/>
  <c r="D46" i="3"/>
  <c r="D50" i="3"/>
  <c r="L40" i="3"/>
  <c r="K40" i="3"/>
  <c r="K24" i="3"/>
  <c r="G42" i="3"/>
  <c r="D48" i="3"/>
  <c r="K36" i="3"/>
  <c r="G41" i="3"/>
  <c r="F48" i="3"/>
  <c r="F20" i="3"/>
  <c r="D51" i="3"/>
  <c r="D40" i="3"/>
  <c r="L36" i="3"/>
  <c r="E51" i="3"/>
  <c r="D63" i="2"/>
  <c r="D67" i="2"/>
  <c r="G28" i="2"/>
  <c r="F57" i="2"/>
  <c r="D68" i="2"/>
  <c r="D64" i="2"/>
  <c r="F68" i="2"/>
  <c r="F64" i="2"/>
  <c r="I56" i="2"/>
  <c r="K56" i="2" s="1"/>
  <c r="C56" i="2"/>
  <c r="D56" i="2"/>
  <c r="L58" i="2"/>
  <c r="I28" i="2"/>
  <c r="K28" i="2" s="1"/>
  <c r="C40" i="2"/>
  <c r="G42" i="2"/>
  <c r="E57" i="2"/>
  <c r="J28" i="2"/>
  <c r="L28" i="2" s="1"/>
  <c r="D40" i="2"/>
  <c r="F40" i="2" s="1"/>
  <c r="F41" i="2"/>
  <c r="E40" i="2"/>
  <c r="E56" i="2"/>
  <c r="I58" i="2"/>
  <c r="K58" i="2" s="1"/>
  <c r="I57" i="2"/>
  <c r="K57" i="2" s="1"/>
  <c r="L16" i="2"/>
  <c r="J57" i="2"/>
  <c r="I40" i="2"/>
  <c r="K40" i="2" s="1"/>
  <c r="D28" i="2"/>
  <c r="F28" i="2" s="1"/>
  <c r="J40" i="2"/>
  <c r="L40" i="2" s="1"/>
  <c r="D58" i="2"/>
  <c r="G58" i="2" s="1"/>
  <c r="C53" i="1"/>
  <c r="D53" i="1"/>
  <c r="F53" i="1" s="1"/>
  <c r="F40" i="3" l="1"/>
  <c r="E46" i="3"/>
  <c r="E50" i="3"/>
  <c r="G40" i="3"/>
  <c r="E62" i="2"/>
  <c r="E66" i="2"/>
  <c r="F56" i="2"/>
  <c r="G40" i="2"/>
  <c r="F58" i="2"/>
  <c r="E68" i="2"/>
  <c r="E64" i="2"/>
  <c r="J56" i="2"/>
  <c r="L56" i="2" s="1"/>
  <c r="F63" i="2"/>
  <c r="F67" i="2"/>
  <c r="G57" i="2"/>
  <c r="L57" i="2"/>
  <c r="E67" i="2"/>
  <c r="E63" i="2"/>
  <c r="D62" i="2"/>
  <c r="D66" i="2"/>
  <c r="F66" i="2"/>
  <c r="G56" i="2"/>
  <c r="G53" i="1"/>
  <c r="F62" i="2" l="1"/>
</calcChain>
</file>

<file path=xl/sharedStrings.xml><?xml version="1.0" encoding="utf-8"?>
<sst xmlns="http://schemas.openxmlformats.org/spreadsheetml/2006/main" count="188" uniqueCount="75">
  <si>
    <t>BALANCE COMMERCIALE</t>
  </si>
  <si>
    <t>GROUPES DE PRODUITS</t>
  </si>
  <si>
    <t>Var : en %</t>
  </si>
  <si>
    <t>2023/2022</t>
  </si>
  <si>
    <t>2024/2023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</si>
  <si>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</si>
  <si>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</si>
  <si>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</si>
  <si>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</si>
  <si>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</si>
  <si>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</si>
  <si>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</si>
  <si>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</si>
  <si>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</si>
  <si>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</si>
  <si>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</si>
  <si>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</si>
  <si>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</si>
  <si>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Produits</t>
  </si>
  <si>
    <t>Exportations</t>
  </si>
  <si>
    <t>Importations</t>
  </si>
  <si>
    <t>Valeurs en MD</t>
  </si>
  <si>
    <t xml:space="preserve">          Variation</t>
  </si>
  <si>
    <t>Produits Agric.et.Alimen.de base</t>
  </si>
  <si>
    <t>régime général</t>
  </si>
  <si>
    <t>régime off shore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</si>
  <si>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</si>
  <si>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</si>
  <si>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</si>
  <si>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</si>
  <si>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</si>
  <si>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</si>
  <si>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Ensemble des Produits</t>
  </si>
  <si>
    <t>Solde commercial</t>
  </si>
  <si>
    <t>Taux de couverture</t>
  </si>
  <si>
    <t>COMMERCE EXTERIEUR SELON LE REGIME ET LE GROUPEMENT SECTORIEL D'ACTIVITE</t>
  </si>
  <si>
    <t>Variation</t>
  </si>
  <si>
    <t>Agriculture et Ind. Agro. Alim.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</si>
  <si>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</si>
  <si>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</si>
  <si>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</si>
  <si>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</si>
  <si>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</si>
  <si>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</si>
  <si>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</si>
  <si>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</si>
  <si>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</si>
  <si>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COMMERCE EXTERIEUR</t>
  </si>
  <si>
    <t>***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</si>
  <si>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</si>
  <si>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</si>
  <si>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</si>
  <si>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</si>
  <si>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</si>
  <si>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</si>
  <si>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</si>
  <si>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</si>
  <si>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</si>
  <si>
    <t>COMMERCE EXTERIEUR SELON LE REGIME ET LE TYPE D'UTILISATION</t>
  </si>
  <si>
    <t>9 mois</t>
  </si>
  <si>
    <t xml:space="preserve"> </t>
  </si>
  <si>
    <t xml:space="preserve">   9 MOIS 2 0 2 4</t>
  </si>
  <si>
    <t xml:space="preserve"> 9 mois 2022</t>
  </si>
  <si>
    <t xml:space="preserve"> 9 mois 2023</t>
  </si>
  <si>
    <t xml:space="preserve"> 9 mois 2024</t>
  </si>
  <si>
    <t>9 MOIS 2 0 2 4</t>
  </si>
  <si>
    <t>9mois 22</t>
  </si>
  <si>
    <t>9mois 23</t>
  </si>
  <si>
    <t>9mois 24</t>
  </si>
  <si>
    <t>23/22</t>
  </si>
  <si>
    <t>24/23</t>
  </si>
  <si>
    <t>9 mois 22</t>
  </si>
  <si>
    <t>9 mois 23</t>
  </si>
  <si>
    <t>9 mois 24</t>
  </si>
  <si>
    <t>9 MOIS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</si>
</sst>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0.000"/>
    <numFmt numFmtId="167" formatCode="0.0000000_ ;[Red]\-0.0000000\ "/>
    <numFmt numFmtId="168" formatCode="0.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1"/>
      <name val="MS Sans Serif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3"/>
      <name val="MS Sans Serif"/>
      <family val="2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12"/>
      <name val="MS Sans Serif"/>
      <family val="2"/>
    </font>
    <font>
      <b/>
      <sz val="11"/>
      <name val="Times New Roman"/>
      <family val="1"/>
      <charset val="178"/>
    </font>
    <font>
      <b/>
      <i/>
      <sz val="11"/>
      <name val="Times New Roman"/>
      <family val="1"/>
      <charset val="178"/>
    </font>
    <font>
      <b/>
      <sz val="10"/>
      <name val="Times New Roman"/>
      <family val="1"/>
      <charset val="17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Continuous"/>
    </xf>
    <xf numFmtId="0" fontId="9" fillId="0" borderId="0" xfId="0" applyFont="1"/>
    <xf numFmtId="0" fontId="3" fillId="0" borderId="0" xfId="0" applyFont="1"/>
    <xf numFmtId="0" fontId="7" fillId="0" borderId="3" xfId="0" applyFont="1" applyBorder="1" applyAlignment="1">
      <alignment horizontal="center" vertical="center"/>
    </xf>
    <xf numFmtId="0" fontId="9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" fontId="10" fillId="0" borderId="13" xfId="0" applyNumberFormat="1" applyFont="1" applyBorder="1" applyAlignment="1">
      <alignment horizontal="center" vertical="center"/>
    </xf>
    <xf numFmtId="17" fontId="10" fillId="0" borderId="0" xfId="0" applyNumberFormat="1" applyFont="1" applyAlignment="1">
      <alignment horizontal="center"/>
    </xf>
    <xf numFmtId="0" fontId="13" fillId="0" borderId="0" xfId="0" applyFont="1"/>
    <xf numFmtId="0" fontId="8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4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5" xfId="0" applyFont="1" applyBorder="1"/>
    <xf numFmtId="0" fontId="10" fillId="0" borderId="15" xfId="0" applyFont="1" applyBorder="1" applyAlignment="1">
      <alignment horizontal="centerContinuous"/>
    </xf>
    <xf numFmtId="17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5" borderId="0" xfId="1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/>
    <xf numFmtId="9" fontId="3" fillId="0" borderId="0" xfId="0" applyNumberFormat="1" applyFont="1"/>
    <xf numFmtId="0" fontId="4" fillId="0" borderId="0" xfId="0" applyFont="1"/>
    <xf numFmtId="0" fontId="10" fillId="0" borderId="8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5" fontId="7" fillId="0" borderId="8" xfId="1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9" fontId="7" fillId="0" borderId="8" xfId="1" applyFont="1" applyBorder="1" applyAlignment="1">
      <alignment horizontal="center"/>
    </xf>
    <xf numFmtId="0" fontId="9" fillId="0" borderId="0" xfId="0" applyFont="1" applyAlignment="1">
      <alignment horizontal="centerContinuous" vertical="center"/>
    </xf>
    <xf numFmtId="164" fontId="11" fillId="0" borderId="0" xfId="0" applyNumberFormat="1" applyFont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8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" vertical="center"/>
    </xf>
    <xf numFmtId="164" fontId="0" fillId="0" borderId="0" xfId="0" applyNumberFormat="1"/>
    <xf numFmtId="0" fontId="7" fillId="0" borderId="0" xfId="0" applyFont="1" applyAlignment="1" applyProtection="1">
      <alignment horizontal="centerContinuous"/>
      <protection locked="0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3" fillId="2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7" fontId="10" fillId="0" borderId="2" xfId="0" applyNumberFormat="1" applyFont="1" applyBorder="1" applyAlignment="1">
      <alignment horizontal="center"/>
    </xf>
    <xf numFmtId="0" fontId="16" fillId="0" borderId="7" xfId="0" applyFont="1" applyBorder="1"/>
    <xf numFmtId="0" fontId="0" fillId="0" borderId="1" xfId="0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5" fontId="4" fillId="2" borderId="1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6" fillId="0" borderId="0" xfId="0" applyFont="1"/>
    <xf numFmtId="0" fontId="7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3" fillId="0" borderId="6" xfId="0" applyFont="1" applyBorder="1"/>
    <xf numFmtId="0" fontId="0" fillId="0" borderId="9" xfId="0" applyBorder="1"/>
    <xf numFmtId="0" fontId="12" fillId="0" borderId="6" xfId="0" applyFont="1" applyBorder="1" applyAlignment="1">
      <alignment horizontal="center" vertical="center"/>
    </xf>
    <xf numFmtId="165" fontId="12" fillId="0" borderId="0" xfId="1" applyNumberFormat="1" applyFont="1" applyBorder="1" applyAlignment="1">
      <alignment horizontal="center"/>
    </xf>
    <xf numFmtId="165" fontId="12" fillId="0" borderId="8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9" fillId="0" borderId="9" xfId="0" applyFont="1" applyBorder="1"/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66" fontId="0" fillId="0" borderId="0" xfId="0" applyNumberForma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6" fontId="17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7" fontId="4" fillId="0" borderId="2" xfId="0" applyNumberFormat="1" applyFont="1" applyBorder="1" applyAlignment="1">
      <alignment horizontal="center"/>
    </xf>
    <xf numFmtId="17" fontId="19" fillId="0" borderId="0" xfId="0" applyNumberFormat="1" applyFont="1" applyAlignment="1">
      <alignment horizontal="center"/>
    </xf>
    <xf numFmtId="0" fontId="19" fillId="0" borderId="8" xfId="0" applyFont="1" applyBorder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2" fillId="0" borderId="0" xfId="1" applyNumberFormat="1" applyFont="1" applyBorder="1" applyAlignment="1">
      <alignment horizontal="center" vertical="center"/>
    </xf>
    <xf numFmtId="165" fontId="9" fillId="0" borderId="8" xfId="1" applyNumberFormat="1" applyFont="1" applyBorder="1" applyAlignment="1">
      <alignment horizontal="center" vertical="center"/>
    </xf>
    <xf numFmtId="165" fontId="12" fillId="0" borderId="8" xfId="1" applyNumberFormat="1" applyFont="1" applyBorder="1" applyAlignment="1">
      <alignment horizontal="center" vertical="center"/>
    </xf>
    <xf numFmtId="17" fontId="17" fillId="0" borderId="0" xfId="0" applyNumberFormat="1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7" fontId="17" fillId="0" borderId="8" xfId="0" applyNumberFormat="1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/>
    </xf>
    <xf numFmtId="165" fontId="18" fillId="0" borderId="8" xfId="1" applyNumberFormat="1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165" fontId="18" fillId="0" borderId="2" xfId="1" applyNumberFormat="1" applyFont="1" applyBorder="1" applyAlignment="1">
      <alignment horizontal="center" vertical="center"/>
    </xf>
    <xf numFmtId="165" fontId="17" fillId="0" borderId="10" xfId="1" applyNumberFormat="1" applyFont="1" applyBorder="1" applyAlignment="1">
      <alignment horizontal="center" vertical="center"/>
    </xf>
    <xf numFmtId="165" fontId="18" fillId="0" borderId="10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7" fontId="4" fillId="0" borderId="5" xfId="0" applyNumberFormat="1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0" fontId="3" fillId="0" borderId="15" xfId="0" applyFont="1" applyBorder="1" applyAlignment="1">
      <alignment horizontal="centerContinuous"/>
    </xf>
    <xf numFmtId="49" fontId="8" fillId="0" borderId="12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7" fontId="8" fillId="0" borderId="0" xfId="0" applyNumberFormat="1" applyFont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297180</xdr:colOff>
      <xdr:row>1</xdr:row>
      <xdr:rowOff>76199</xdr:rowOff>
    </xdr:from>
    <xdr:to>
      <xdr:col>3</xdr:col>
      <xdr:colOff>314325</xdr:colOff>
      <xdr:row>6</xdr:row>
      <xdr:rowOff>180974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3B09CA90-6597-4CA9-97BD-E058E5DADDD3}"/>
            </a:ext>
          </a:extLst>
        </xdr:cNvPr>
        <xdr:cNvSpPr>
          <a:spLocks noChangeArrowheads="1"/>
        </xdr:cNvSpPr>
      </xdr:nvSpPr>
      <xdr:spPr bwMode="auto">
        <a:xfrm>
          <a:off x="497205" y="266699"/>
          <a:ext cx="2626995" cy="10572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****</a:t>
          </a: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marL="0" indent="0" algn="ctr" rtl="0">
            <a:defRPr sz="1000"/>
          </a:pPr>
          <a:endParaRPr lang="fr-FR" sz="9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142877</xdr:colOff>
      <xdr:row>1</xdr:row>
      <xdr:rowOff>165733</xdr:rowOff>
    </xdr:from>
    <xdr:to>
      <xdr:col>1</xdr:col>
      <xdr:colOff>2305051</xdr:colOff>
      <xdr:row>7</xdr:row>
      <xdr:rowOff>9525</xdr:rowOff>
    </xdr:to>
    <xdr:sp macro="" textlink="">
      <xdr:nvSpPr>
        <xdr:cNvPr id="2" name="Texte 2">
          <a:extLst>
            <a:ext uri="{FF2B5EF4-FFF2-40B4-BE49-F238E27FC236}">
              <a16:creationId xmlns:a16="http://schemas.microsoft.com/office/drawing/2014/main" id="{0794D6CA-A9EB-4206-BA36-EDB559969180}"/>
            </a:ext>
          </a:extLst>
        </xdr:cNvPr>
        <xdr:cNvSpPr>
          <a:spLocks noChangeArrowheads="1"/>
        </xdr:cNvSpPr>
      </xdr:nvSpPr>
      <xdr:spPr bwMode="auto">
        <a:xfrm>
          <a:off x="342902" y="356233"/>
          <a:ext cx="2162174" cy="98679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rtl="0"/>
          <a:endParaRPr lang="fr-FR" sz="1100" b="1" i="1">
            <a:latin typeface="+mn-lt"/>
            <a:ea typeface="+mn-ea"/>
            <a:cs typeface="+mn-cs"/>
          </a:endParaRPr>
        </a:p>
        <a:p>
          <a:pPr marL="0" indent="0"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marL="0" indent="0"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marL="0" indent="0" algn="ctr" rtl="0" eaLnBrk="1" fontAlgn="auto" latinLnBrk="0" hangingPunct="1"/>
          <a:endParaRPr lang="fr-FR" sz="8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INSTITUT NATIONAL  DE  LA  STATISTIQUE</a:t>
          </a:r>
        </a:p>
        <a:p>
          <a:pPr rtl="0"/>
          <a:endParaRPr lang="fr-FR" sz="1100" b="1" i="1">
            <a:latin typeface="+mn-lt"/>
            <a:ea typeface="+mn-ea"/>
            <a:cs typeface="+mn-cs"/>
          </a:endParaRPr>
        </a:p>
        <a:p>
          <a:pPr rtl="0"/>
          <a:endParaRPr lang="fr-FR" sz="1100" b="1" i="1">
            <a:latin typeface="+mn-lt"/>
            <a:ea typeface="+mn-ea"/>
            <a:cs typeface="+mn-cs"/>
          </a:endParaRPr>
        </a:p>
        <a:p>
          <a:pPr rtl="0"/>
          <a:r>
            <a:rPr lang="fr-FR" sz="1100" b="1" i="1" baseline="0">
              <a:latin typeface="+mn-lt"/>
              <a:ea typeface="+mn-ea"/>
              <a:cs typeface="+mn-cs"/>
            </a:rPr>
            <a:t> </a:t>
          </a:r>
          <a:r>
            <a:rPr lang="fr-FR" sz="1100" b="1" i="1">
              <a:latin typeface="+mn-lt"/>
              <a:ea typeface="+mn-ea"/>
              <a:cs typeface="+mn-cs"/>
            </a:rPr>
            <a:t> </a:t>
          </a:r>
          <a:endParaRPr lang="fr-FR" sz="800"/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108585</xdr:colOff>
      <xdr:row>1</xdr:row>
      <xdr:rowOff>0</xdr:rowOff>
    </xdr:from>
    <xdr:to>
      <xdr:col>2</xdr:col>
      <xdr:colOff>504825</xdr:colOff>
      <xdr:row>5</xdr:row>
      <xdr:rowOff>157005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CD9987F-1741-4B6D-B107-A052085EFAC6}"/>
            </a:ext>
          </a:extLst>
        </xdr:cNvPr>
        <xdr:cNvSpPr txBox="1">
          <a:spLocks noChangeArrowheads="1"/>
        </xdr:cNvSpPr>
      </xdr:nvSpPr>
      <xdr:spPr bwMode="auto">
        <a:xfrm>
          <a:off x="384810" y="190500"/>
          <a:ext cx="2463165" cy="9190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rtl="0"/>
          <a:r>
            <a:rPr lang="fr-FR" sz="1100" b="1" i="0">
              <a:latin typeface="+mn-lt"/>
              <a:ea typeface="+mn-ea"/>
              <a:cs typeface="+mn-cs"/>
            </a:rPr>
            <a:t> </a:t>
          </a:r>
          <a:endParaRPr lang="fr-FR" sz="800"/>
        </a:p>
        <a:p>
          <a:pPr marL="0" indent="0"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INSTITUT NATIONAL DE LA STATISTIQUE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167640</xdr:colOff>
      <xdr:row>0</xdr:row>
      <xdr:rowOff>190499</xdr:rowOff>
    </xdr:from>
    <xdr:to>
      <xdr:col>2</xdr:col>
      <xdr:colOff>38100</xdr:colOff>
      <xdr:row>5</xdr:row>
      <xdr:rowOff>123824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7C5D6E59-AEAF-4784-A09F-28B493B5860B}"/>
            </a:ext>
          </a:extLst>
        </xdr:cNvPr>
        <xdr:cNvSpPr txBox="1">
          <a:spLocks noChangeArrowheads="1"/>
        </xdr:cNvSpPr>
      </xdr:nvSpPr>
      <xdr:spPr bwMode="auto">
        <a:xfrm>
          <a:off x="272415" y="190499"/>
          <a:ext cx="2337435" cy="885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 eaLnBrk="1" fontAlgn="auto" latinLnBrk="0" hangingPunct="1"/>
          <a:endParaRPr lang="fr-FR" sz="1100" b="1" i="0">
            <a:latin typeface="+mn-lt"/>
            <a:ea typeface="+mn-ea"/>
            <a:cs typeface="+mn-cs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 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F891-BB77-4125-8621-B2986A6FC01D}">
  <dimension ref="B7:G51"/>
  <sheetViews>
    <sheetView workbookViewId="0">
      <selection activeCell="E7" sqref="E7"/>
    </sheetView>
  </sheetViews>
  <sheetFormatPr baseColWidth="10" defaultRowHeight="15" x14ac:dyDescent="0.25"/>
  <cols>
    <col min="1" max="1" width="3" customWidth="1"/>
    <col min="2" max="2" width="27.7109375" customWidth="1"/>
  </cols>
  <sheetData>
    <row r="7" spans="2:7" ht="15.75" x14ac:dyDescent="0.25">
      <c r="F7" s="27"/>
    </row>
    <row r="8" spans="2:7" ht="15.75" x14ac:dyDescent="0.25">
      <c r="F8" s="27"/>
    </row>
    <row r="9" spans="2:7" ht="15.75" x14ac:dyDescent="0.25">
      <c r="F9" s="27"/>
    </row>
    <row r="10" spans="2:7" ht="15.75" x14ac:dyDescent="0.25">
      <c r="B10" s="28" t="s">
        <v>47</v>
      </c>
      <c r="C10" s="28"/>
      <c r="D10" s="28"/>
      <c r="E10" s="29"/>
      <c r="F10" s="29"/>
      <c r="G10" s="29"/>
    </row>
    <row r="11" spans="2:7" ht="18.75" x14ac:dyDescent="0.3">
      <c r="B11" s="30" t="s">
        <v>48</v>
      </c>
      <c r="C11" s="31"/>
      <c r="D11" s="32"/>
      <c r="E11" s="13"/>
      <c r="F11" s="33"/>
      <c r="G11" s="13"/>
    </row>
    <row r="12" spans="2:7" ht="12" customHeight="1" thickBot="1" x14ac:dyDescent="0.3">
      <c r="B12" s="30"/>
      <c r="C12" s="30"/>
      <c r="D12" s="30"/>
      <c r="E12" s="13"/>
      <c r="F12" s="27"/>
      <c r="G12" s="13"/>
    </row>
    <row r="13" spans="2:7" ht="16.5" thickBot="1" x14ac:dyDescent="0.3">
      <c r="B13" s="151" t="s">
        <v>74</v>
      </c>
      <c r="C13" s="152"/>
      <c r="D13" s="152"/>
      <c r="E13" s="152"/>
      <c r="F13" s="152"/>
      <c r="G13" s="153"/>
    </row>
    <row r="14" spans="2:7" ht="13.5" customHeight="1" x14ac:dyDescent="0.25">
      <c r="B14" s="34"/>
      <c r="C14" s="34"/>
      <c r="D14" s="34"/>
      <c r="E14" s="35"/>
      <c r="F14" s="27"/>
      <c r="G14" s="35"/>
    </row>
    <row r="15" spans="2:7" ht="13.5" customHeight="1" x14ac:dyDescent="0.25">
      <c r="B15" s="34"/>
      <c r="C15" s="34"/>
      <c r="D15" s="34"/>
      <c r="E15" s="35"/>
      <c r="F15" s="35"/>
      <c r="G15" s="35"/>
    </row>
    <row r="16" spans="2:7" ht="12" customHeight="1" x14ac:dyDescent="0.25">
      <c r="B16" s="91" t="s">
        <v>49</v>
      </c>
      <c r="C16" s="92"/>
      <c r="D16" s="92"/>
      <c r="E16" s="13"/>
      <c r="F16" s="13"/>
      <c r="G16" s="13"/>
    </row>
    <row r="17" spans="2:7" ht="16.5" customHeight="1" x14ac:dyDescent="0.25">
      <c r="B17" s="15"/>
      <c r="C17" s="15"/>
      <c r="D17" s="15"/>
      <c r="E17" s="15"/>
      <c r="F17" s="15"/>
      <c r="G17" s="15"/>
    </row>
    <row r="18" spans="2:7" x14ac:dyDescent="0.25">
      <c r="B18" s="36" t="s">
        <v>50</v>
      </c>
      <c r="C18" s="15"/>
      <c r="D18" s="15"/>
      <c r="E18" s="15"/>
      <c r="F18" s="15"/>
      <c r="G18" s="15"/>
    </row>
    <row r="19" spans="2:7" ht="15.75" thickBot="1" x14ac:dyDescent="0.3">
      <c r="B19" s="37"/>
      <c r="C19" s="15"/>
      <c r="D19" s="15"/>
      <c r="E19" s="15"/>
      <c r="F19" s="15"/>
      <c r="G19" s="15"/>
    </row>
    <row r="20" spans="2:7" ht="11.25" customHeight="1" thickTop="1" thickBot="1" x14ac:dyDescent="0.3">
      <c r="B20" s="38"/>
      <c r="C20" s="39" t="s">
        <v>51</v>
      </c>
      <c r="D20" s="39"/>
      <c r="E20" s="150"/>
      <c r="F20" s="39" t="s">
        <v>52</v>
      </c>
      <c r="G20" s="39"/>
    </row>
    <row r="21" spans="2:7" ht="12.75" customHeight="1" thickTop="1" x14ac:dyDescent="0.25">
      <c r="B21" s="15"/>
      <c r="C21" s="40" t="s">
        <v>66</v>
      </c>
      <c r="D21" s="40" t="s">
        <v>67</v>
      </c>
      <c r="E21" s="40" t="s">
        <v>68</v>
      </c>
      <c r="F21" s="41" t="s">
        <v>3</v>
      </c>
      <c r="G21" s="41" t="s">
        <v>4</v>
      </c>
    </row>
    <row r="22" spans="2:7" ht="12.75" customHeight="1" x14ac:dyDescent="0.25">
      <c r="B22" s="37" t="s">
        <v>19</v>
      </c>
      <c r="C22" s="42">
        <f>C38+C46</f>
        <v>42269.357126577001</v>
      </c>
      <c r="D22" s="42">
        <f t="shared" ref="D22:E23" si="0">D38+D46</f>
        <v>45459.448135541003</v>
      </c>
      <c r="E22" s="42">
        <f t="shared" si="0"/>
        <v>46404.572141382996</v>
      </c>
      <c r="F22" s="43">
        <f>(D22-C22)/C22</f>
        <v>7.5470535296081456E-2</v>
      </c>
      <c r="G22" s="43">
        <f>(E22-D22)/D22</f>
        <v>2.0790485687904311E-2</v>
      </c>
    </row>
    <row r="23" spans="2:7" x14ac:dyDescent="0.25">
      <c r="B23" s="37" t="s">
        <v>20</v>
      </c>
      <c r="C23" s="42">
        <f>C39+C47</f>
        <v>61698.733599476996</v>
      </c>
      <c r="D23" s="42">
        <f t="shared" si="0"/>
        <v>59435.501498093996</v>
      </c>
      <c r="E23" s="42">
        <f t="shared" si="0"/>
        <v>59901.479246104005</v>
      </c>
      <c r="F23" s="43">
        <f>(D23-C23)/C23</f>
        <v>-3.6681986312312016E-2</v>
      </c>
      <c r="G23" s="43">
        <f>(E23-D23)/D23</f>
        <v>7.8400574785248926E-3</v>
      </c>
    </row>
    <row r="24" spans="2:7" x14ac:dyDescent="0.25">
      <c r="B24" s="37"/>
      <c r="C24" s="15"/>
      <c r="D24" s="15"/>
      <c r="E24" s="15"/>
      <c r="F24" s="15"/>
      <c r="G24" s="15"/>
    </row>
    <row r="25" spans="2:7" ht="13.5" customHeight="1" x14ac:dyDescent="0.25">
      <c r="B25" s="37" t="s">
        <v>53</v>
      </c>
      <c r="C25" s="42">
        <f>C22-C23</f>
        <v>-19429.376472899996</v>
      </c>
      <c r="D25" s="42">
        <f>D22-D23</f>
        <v>-13976.053362552993</v>
      </c>
      <c r="E25" s="42">
        <f>E22-E23</f>
        <v>-13496.907104721009</v>
      </c>
      <c r="F25" s="44"/>
      <c r="G25" s="44"/>
    </row>
    <row r="26" spans="2:7" ht="13.5" customHeight="1" x14ac:dyDescent="0.25">
      <c r="B26" s="37" t="s">
        <v>54</v>
      </c>
      <c r="C26" s="45">
        <f>C22/C23</f>
        <v>0.68509278328097334</v>
      </c>
      <c r="D26" s="45">
        <f>D22/D23</f>
        <v>0.76485344599975846</v>
      </c>
      <c r="E26" s="45">
        <f>E22/E23</f>
        <v>0.7746815725656917</v>
      </c>
      <c r="F26" s="44"/>
      <c r="G26" s="44"/>
    </row>
    <row r="27" spans="2:7" x14ac:dyDescent="0.25">
      <c r="B27" s="37"/>
      <c r="C27" s="15"/>
      <c r="D27" s="15"/>
      <c r="E27" s="15"/>
      <c r="F27" s="15"/>
      <c r="G27" s="15"/>
    </row>
    <row r="28" spans="2:7" x14ac:dyDescent="0.25">
      <c r="B28" s="46"/>
      <c r="C28" s="47"/>
      <c r="D28" s="47"/>
      <c r="E28" s="47"/>
      <c r="F28" s="47"/>
      <c r="G28" s="47"/>
    </row>
    <row r="29" spans="2:7" x14ac:dyDescent="0.25">
      <c r="B29" s="46"/>
      <c r="C29" s="47"/>
      <c r="D29" s="47"/>
      <c r="E29" s="47"/>
      <c r="F29" s="47"/>
      <c r="G29" s="47"/>
    </row>
    <row r="30" spans="2:7" x14ac:dyDescent="0.25">
      <c r="B30" s="37"/>
      <c r="C30" s="15"/>
      <c r="D30" s="15"/>
      <c r="E30" s="15"/>
      <c r="F30" s="15"/>
      <c r="G30" s="15"/>
    </row>
    <row r="31" spans="2:7" x14ac:dyDescent="0.25">
      <c r="B31" s="91" t="s">
        <v>55</v>
      </c>
      <c r="C31" s="13"/>
      <c r="D31" s="13"/>
      <c r="E31" s="13"/>
      <c r="F31" s="13"/>
      <c r="G31" s="13"/>
    </row>
    <row r="32" spans="2:7" ht="15.75" thickBot="1" x14ac:dyDescent="0.3">
      <c r="B32" s="37"/>
      <c r="C32" s="15"/>
      <c r="D32" s="15"/>
      <c r="E32" s="15"/>
      <c r="F32" s="15"/>
      <c r="G32" s="15"/>
    </row>
    <row r="33" spans="2:7" ht="16.5" thickTop="1" thickBot="1" x14ac:dyDescent="0.3">
      <c r="B33" s="38"/>
      <c r="C33" s="39" t="s">
        <v>51</v>
      </c>
      <c r="D33" s="39"/>
      <c r="E33" s="39"/>
      <c r="F33" s="39" t="s">
        <v>52</v>
      </c>
      <c r="G33" s="39"/>
    </row>
    <row r="34" spans="2:7" ht="15.75" thickTop="1" x14ac:dyDescent="0.25">
      <c r="B34" s="15"/>
      <c r="C34" s="40" t="s">
        <v>66</v>
      </c>
      <c r="D34" s="40" t="s">
        <v>67</v>
      </c>
      <c r="E34" s="40" t="s">
        <v>68</v>
      </c>
      <c r="F34" s="41" t="s">
        <v>3</v>
      </c>
      <c r="G34" s="41" t="s">
        <v>4</v>
      </c>
    </row>
    <row r="35" spans="2:7" x14ac:dyDescent="0.25">
      <c r="B35" s="15"/>
      <c r="D35" s="15"/>
      <c r="E35" s="15"/>
      <c r="F35" s="15"/>
      <c r="G35" s="15"/>
    </row>
    <row r="36" spans="2:7" x14ac:dyDescent="0.25">
      <c r="B36" s="36" t="s">
        <v>56</v>
      </c>
      <c r="D36" s="15"/>
      <c r="E36" s="15"/>
      <c r="F36" s="15"/>
      <c r="G36" s="15"/>
    </row>
    <row r="37" spans="2:7" x14ac:dyDescent="0.25">
      <c r="B37" s="15"/>
      <c r="D37" s="15"/>
      <c r="E37" s="15"/>
      <c r="F37" s="15"/>
      <c r="G37" s="15"/>
    </row>
    <row r="38" spans="2:7" x14ac:dyDescent="0.25">
      <c r="B38" s="37" t="s">
        <v>19</v>
      </c>
      <c r="C38" s="42">
        <v>13797.695610617</v>
      </c>
      <c r="D38" s="42">
        <v>12833.513490101001</v>
      </c>
      <c r="E38" s="42">
        <v>14517.127892005999</v>
      </c>
      <c r="F38" s="43">
        <f>(D38-C38)/C38</f>
        <v>-6.987993848582108E-2</v>
      </c>
      <c r="G38" s="43">
        <f>(E38-D38)/D38</f>
        <v>0.13118889096143763</v>
      </c>
    </row>
    <row r="39" spans="2:7" x14ac:dyDescent="0.25">
      <c r="B39" s="37" t="s">
        <v>20</v>
      </c>
      <c r="C39" s="42">
        <v>42581.391372398997</v>
      </c>
      <c r="D39" s="42">
        <v>40075.185430658996</v>
      </c>
      <c r="E39" s="42">
        <v>41347.105142780005</v>
      </c>
      <c r="F39" s="43">
        <f>(D39-C39)/C39</f>
        <v>-5.8856835367867032E-2</v>
      </c>
      <c r="G39" s="43">
        <f>(E39-D39)/D39</f>
        <v>3.1738336290964321E-2</v>
      </c>
    </row>
    <row r="40" spans="2:7" x14ac:dyDescent="0.25">
      <c r="B40" s="37"/>
      <c r="D40" s="15"/>
      <c r="E40" s="15"/>
      <c r="F40" s="15"/>
      <c r="G40" s="15"/>
    </row>
    <row r="41" spans="2:7" x14ac:dyDescent="0.25">
      <c r="B41" s="37" t="s">
        <v>53</v>
      </c>
      <c r="C41" s="42">
        <f>C38-C39</f>
        <v>-28783.695761781997</v>
      </c>
      <c r="D41" s="42">
        <f>D38-D39</f>
        <v>-27241.671940557993</v>
      </c>
      <c r="E41" s="42">
        <f>E38-E39</f>
        <v>-26829.977250774005</v>
      </c>
      <c r="F41" s="48"/>
      <c r="G41" s="15"/>
    </row>
    <row r="42" spans="2:7" x14ac:dyDescent="0.25">
      <c r="B42" s="37" t="s">
        <v>54</v>
      </c>
      <c r="C42" s="45">
        <f>C38/C39</f>
        <v>0.32403111232200327</v>
      </c>
      <c r="D42" s="45">
        <f>D38/D39</f>
        <v>0.32023591038166199</v>
      </c>
      <c r="E42" s="45">
        <f>E38/E39</f>
        <v>0.35110385217720541</v>
      </c>
      <c r="F42" s="15"/>
      <c r="G42" s="15"/>
    </row>
    <row r="43" spans="2:7" x14ac:dyDescent="0.25">
      <c r="B43" s="15"/>
      <c r="D43" s="15"/>
      <c r="E43" s="15"/>
      <c r="F43" s="15"/>
      <c r="G43" s="15"/>
    </row>
    <row r="44" spans="2:7" x14ac:dyDescent="0.25">
      <c r="B44" s="36" t="s">
        <v>57</v>
      </c>
      <c r="D44" s="15"/>
      <c r="E44" s="15"/>
      <c r="F44" s="15"/>
      <c r="G44" s="15"/>
    </row>
    <row r="45" spans="2:7" x14ac:dyDescent="0.25">
      <c r="B45" s="15"/>
      <c r="C45" s="42"/>
      <c r="D45" s="42"/>
      <c r="E45" s="42"/>
      <c r="F45" s="15"/>
      <c r="G45" s="15"/>
    </row>
    <row r="46" spans="2:7" x14ac:dyDescent="0.25">
      <c r="B46" s="37" t="s">
        <v>19</v>
      </c>
      <c r="C46" s="42">
        <v>28471.661515960001</v>
      </c>
      <c r="D46" s="42">
        <v>32625.934645440004</v>
      </c>
      <c r="E46" s="42">
        <v>31887.444249376997</v>
      </c>
      <c r="F46" s="43">
        <f>(D46-C46)/C46</f>
        <v>0.14590905160737791</v>
      </c>
      <c r="G46" s="43">
        <f>(E46-D46)/D46</f>
        <v>-2.2635072499485407E-2</v>
      </c>
    </row>
    <row r="47" spans="2:7" x14ac:dyDescent="0.25">
      <c r="B47" s="37" t="s">
        <v>20</v>
      </c>
      <c r="C47" s="42">
        <v>19117.342227077996</v>
      </c>
      <c r="D47" s="42">
        <v>19360.316067435</v>
      </c>
      <c r="E47" s="42">
        <v>18554.374103324</v>
      </c>
      <c r="F47" s="43">
        <f>(D47-C47)/C47</f>
        <v>1.2709603535414768E-2</v>
      </c>
      <c r="G47" s="43">
        <f>(E47-D47)/D47</f>
        <v>-4.1628554064085437E-2</v>
      </c>
    </row>
    <row r="48" spans="2:7" x14ac:dyDescent="0.25">
      <c r="B48" s="37"/>
      <c r="C48" s="49"/>
      <c r="D48" s="15"/>
      <c r="E48" s="15"/>
      <c r="F48" s="15"/>
      <c r="G48" s="15"/>
    </row>
    <row r="49" spans="2:7" x14ac:dyDescent="0.25">
      <c r="B49" s="37" t="s">
        <v>53</v>
      </c>
      <c r="C49" s="42">
        <f>C46-C47</f>
        <v>9354.3192888820049</v>
      </c>
      <c r="D49" s="42">
        <f t="shared" ref="D49:E49" si="1">D46-D47</f>
        <v>13265.618578005004</v>
      </c>
      <c r="E49" s="42">
        <f t="shared" si="1"/>
        <v>13333.070146052996</v>
      </c>
      <c r="F49" s="15"/>
      <c r="G49" s="15"/>
    </row>
    <row r="50" spans="2:7" x14ac:dyDescent="0.25">
      <c r="B50" s="37" t="s">
        <v>54</v>
      </c>
      <c r="C50" s="45">
        <f>C46/C47</f>
        <v>1.4893106571912729</v>
      </c>
      <c r="D50" s="45">
        <f>D46/D47</f>
        <v>1.6851963848006812</v>
      </c>
      <c r="E50" s="45">
        <f>E46/E47</f>
        <v>1.718594444189006</v>
      </c>
      <c r="F50" s="15"/>
      <c r="G50" s="15"/>
    </row>
    <row r="51" spans="2:7" x14ac:dyDescent="0.25">
      <c r="B51" s="15"/>
      <c r="D51" s="15"/>
      <c r="E51" s="15"/>
      <c r="F51" s="15"/>
      <c r="G51" s="15"/>
    </row>
  </sheetData>
  <mergeCells count="1">
    <mergeCell ref="B13:G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4"/>
  <sheetViews>
    <sheetView workbookViewId="0">
      <selection activeCell="J11" sqref="J11"/>
    </sheetView>
  </sheetViews>
  <sheetFormatPr baseColWidth="10" defaultColWidth="9.140625" defaultRowHeight="15" x14ac:dyDescent="0.25"/>
  <cols>
    <col min="1" max="1" width="3" customWidth="1"/>
    <col min="2" max="2" width="34.85546875" customWidth="1"/>
    <col min="3" max="7" width="11.140625" customWidth="1"/>
  </cols>
  <sheetData>
    <row r="2" spans="2:7" x14ac:dyDescent="0.25">
      <c r="B2" s="1"/>
      <c r="C2" s="2"/>
      <c r="D2" s="2"/>
      <c r="E2" s="2"/>
      <c r="F2" s="2"/>
      <c r="G2" s="2"/>
    </row>
    <row r="3" spans="2:7" x14ac:dyDescent="0.25">
      <c r="B3" s="1"/>
      <c r="C3" s="2"/>
      <c r="D3" s="2"/>
      <c r="E3" s="2"/>
      <c r="F3" s="2"/>
      <c r="G3" s="2"/>
    </row>
    <row r="4" spans="2:7" x14ac:dyDescent="0.25">
      <c r="B4" s="1"/>
      <c r="C4" s="2"/>
      <c r="D4" s="2"/>
      <c r="E4" s="2"/>
      <c r="F4" s="2"/>
      <c r="G4" s="2"/>
    </row>
    <row r="5" spans="2:7" x14ac:dyDescent="0.25">
      <c r="B5" s="1"/>
      <c r="C5" s="2"/>
      <c r="D5" s="2"/>
      <c r="E5" s="2"/>
      <c r="F5" s="2"/>
      <c r="G5" s="2"/>
    </row>
    <row r="6" spans="2:7" x14ac:dyDescent="0.25">
      <c r="B6" s="1"/>
      <c r="C6" s="2"/>
      <c r="D6" s="2"/>
      <c r="E6" s="2"/>
      <c r="F6" s="2"/>
      <c r="G6" s="2"/>
    </row>
    <row r="7" spans="2:7" x14ac:dyDescent="0.25">
      <c r="B7" s="1"/>
      <c r="C7" s="2"/>
      <c r="D7" s="2"/>
      <c r="E7" s="2"/>
      <c r="F7" s="2"/>
      <c r="G7" s="2"/>
    </row>
    <row r="8" spans="2:7" x14ac:dyDescent="0.25">
      <c r="B8" s="1"/>
      <c r="C8" s="2"/>
      <c r="D8" s="2"/>
      <c r="E8" s="2"/>
      <c r="F8" s="2"/>
      <c r="G8" s="2"/>
    </row>
    <row r="9" spans="2:7" x14ac:dyDescent="0.25">
      <c r="B9" s="1"/>
      <c r="C9" s="2"/>
      <c r="D9" s="2"/>
      <c r="E9" s="2"/>
      <c r="F9" s="2"/>
      <c r="G9" s="2"/>
    </row>
    <row r="10" spans="2:7" ht="18.75" x14ac:dyDescent="0.3">
      <c r="B10" s="154" t="s">
        <v>0</v>
      </c>
      <c r="C10" s="154"/>
      <c r="D10" s="154"/>
      <c r="E10" s="154"/>
      <c r="F10" s="154"/>
      <c r="G10" s="154"/>
    </row>
    <row r="11" spans="2:7" x14ac:dyDescent="0.25">
      <c r="B11" s="3"/>
      <c r="C11" s="82"/>
      <c r="D11" s="82"/>
      <c r="E11" s="82"/>
      <c r="F11" s="82"/>
      <c r="G11" s="82"/>
    </row>
    <row r="12" spans="2:7" x14ac:dyDescent="0.25">
      <c r="B12" s="4" t="s">
        <v>1</v>
      </c>
      <c r="C12" s="4" t="s">
        <v>59</v>
      </c>
      <c r="D12" s="4" t="s">
        <v>59</v>
      </c>
      <c r="E12" s="4" t="s">
        <v>59</v>
      </c>
      <c r="F12" s="155" t="s">
        <v>2</v>
      </c>
      <c r="G12" s="155"/>
    </row>
    <row r="13" spans="2:7" x14ac:dyDescent="0.25">
      <c r="B13" s="53"/>
      <c r="C13" s="4">
        <v>2022</v>
      </c>
      <c r="D13" s="4">
        <v>2023</v>
      </c>
      <c r="E13" s="4">
        <v>2024</v>
      </c>
      <c r="F13" s="4" t="s">
        <v>3</v>
      </c>
      <c r="G13" s="4" t="s">
        <v>4</v>
      </c>
    </row>
    <row r="14" spans="2:7" x14ac:dyDescent="0.25">
      <c r="B14" s="3"/>
      <c r="C14" s="3"/>
      <c r="D14" s="3"/>
      <c r="E14" s="3"/>
      <c r="F14" s="3"/>
      <c r="G14" s="3"/>
    </row>
    <row r="15" spans="2:7" x14ac:dyDescent="0.25">
      <c r="B15" s="5" t="s">
        <v>5</v>
      </c>
      <c r="C15" s="3"/>
      <c r="D15" s="3"/>
      <c r="E15" s="3"/>
      <c r="F15" s="3"/>
      <c r="G15" s="3"/>
    </row>
    <row r="16" spans="2:7" x14ac:dyDescent="0.25">
      <c r="B16" s="8" t="s">
        <v>6</v>
      </c>
      <c r="C16" s="6">
        <v>4141.1773553920002</v>
      </c>
      <c r="D16" s="6">
        <v>4989.5591663739997</v>
      </c>
      <c r="E16" s="6">
        <v>6563.5248807170001</v>
      </c>
      <c r="F16" s="7">
        <f>+(D16-C16)/C16</f>
        <v>0.2048648821759271</v>
      </c>
      <c r="G16" s="7">
        <f>+(E16-D16)/D16</f>
        <v>0.31545185894384914</v>
      </c>
    </row>
    <row r="17" spans="2:7" x14ac:dyDescent="0.25">
      <c r="B17" s="8" t="s">
        <v>7</v>
      </c>
      <c r="C17" s="6">
        <v>6091.3826060470001</v>
      </c>
      <c r="D17" s="6">
        <v>5754.3004356060001</v>
      </c>
      <c r="E17" s="6">
        <v>5033.8478729870003</v>
      </c>
      <c r="F17" s="7">
        <f>+(D17-C17)/C17</f>
        <v>-5.5337546866022477E-2</v>
      </c>
      <c r="G17" s="7">
        <f>+(E17-D17)/D17</f>
        <v>-0.12520245869698443</v>
      </c>
    </row>
    <row r="18" spans="2:7" x14ac:dyDescent="0.25">
      <c r="B18" s="3"/>
      <c r="C18" s="3"/>
      <c r="D18" s="3"/>
      <c r="E18" s="3"/>
      <c r="F18" s="3"/>
      <c r="G18" s="3"/>
    </row>
    <row r="19" spans="2:7" x14ac:dyDescent="0.25">
      <c r="B19" s="8" t="s">
        <v>8</v>
      </c>
      <c r="C19" s="6">
        <f>+C16-C17</f>
        <v>-1950.2052506549999</v>
      </c>
      <c r="D19" s="6">
        <f>+D16-D17</f>
        <v>-764.74126923200038</v>
      </c>
      <c r="E19" s="6">
        <f>+E16-E17</f>
        <v>1529.6770077299998</v>
      </c>
      <c r="F19" s="3"/>
      <c r="G19" s="3"/>
    </row>
    <row r="20" spans="2:7" x14ac:dyDescent="0.25">
      <c r="B20" s="8" t="s">
        <v>9</v>
      </c>
      <c r="C20" s="7">
        <f>+C16/C17</f>
        <v>0.6798419379010926</v>
      </c>
      <c r="D20" s="7">
        <f>+D16/D17</f>
        <v>0.86710091386608956</v>
      </c>
      <c r="E20" s="7">
        <f>+E16/E17</f>
        <v>1.3038782748955653</v>
      </c>
      <c r="F20" s="3"/>
      <c r="G20" s="3"/>
    </row>
    <row r="21" spans="2:7" x14ac:dyDescent="0.25">
      <c r="B21" s="3"/>
      <c r="C21" s="3"/>
      <c r="D21" s="3"/>
      <c r="E21" s="3"/>
      <c r="F21" s="3"/>
      <c r="G21" s="3"/>
    </row>
    <row r="22" spans="2:7" x14ac:dyDescent="0.25">
      <c r="B22" s="5" t="s">
        <v>10</v>
      </c>
      <c r="C22" s="3"/>
      <c r="D22" s="3"/>
      <c r="E22" s="3"/>
      <c r="G22" s="3"/>
    </row>
    <row r="23" spans="2:7" x14ac:dyDescent="0.25">
      <c r="B23" s="8" t="s">
        <v>6</v>
      </c>
      <c r="C23" s="6">
        <v>14754.569592764999</v>
      </c>
      <c r="D23" s="6">
        <v>16128.929209791</v>
      </c>
      <c r="E23" s="6">
        <v>14691.442701250999</v>
      </c>
      <c r="F23" s="7">
        <f>+(D23-C23)/C23</f>
        <v>9.3148065647399636E-2</v>
      </c>
      <c r="G23" s="7">
        <f>+(E23-D23)/D23</f>
        <v>-8.9124732946771271E-2</v>
      </c>
    </row>
    <row r="24" spans="2:7" x14ac:dyDescent="0.25">
      <c r="B24" s="8" t="s">
        <v>7</v>
      </c>
      <c r="C24" s="6">
        <v>22605.798012337</v>
      </c>
      <c r="D24" s="6">
        <v>21148.004246070002</v>
      </c>
      <c r="E24" s="6">
        <v>19922.307738283002</v>
      </c>
      <c r="F24" s="7">
        <f>+(D24-C24)/C24</f>
        <v>-6.4487604705280199E-2</v>
      </c>
      <c r="G24" s="7">
        <f>+(E24-D24)/D24</f>
        <v>-5.795802258810194E-2</v>
      </c>
    </row>
    <row r="25" spans="2:7" x14ac:dyDescent="0.25">
      <c r="B25" s="54"/>
      <c r="C25" s="3"/>
      <c r="D25" s="3"/>
      <c r="E25" s="3"/>
      <c r="F25" s="3"/>
      <c r="G25" s="3"/>
    </row>
    <row r="26" spans="2:7" x14ac:dyDescent="0.25">
      <c r="B26" s="8" t="s">
        <v>8</v>
      </c>
      <c r="C26" s="6">
        <f>+C23-C24</f>
        <v>-7851.2284195720003</v>
      </c>
      <c r="D26" s="6">
        <f>+D23-D24</f>
        <v>-5019.0750362790022</v>
      </c>
      <c r="E26" s="6">
        <f>+E23-E24</f>
        <v>-5230.8650370320029</v>
      </c>
      <c r="F26" s="3"/>
      <c r="G26" s="3"/>
    </row>
    <row r="27" spans="2:7" x14ac:dyDescent="0.25">
      <c r="B27" s="8" t="s">
        <v>9</v>
      </c>
      <c r="C27" s="7">
        <f>+C23/C24</f>
        <v>0.65268961461624875</v>
      </c>
      <c r="D27" s="7">
        <f>+D23/D24</f>
        <v>0.76266909265389848</v>
      </c>
      <c r="E27" s="7">
        <f>+E23/E24</f>
        <v>0.73743679167347187</v>
      </c>
      <c r="F27" s="3"/>
      <c r="G27" s="3"/>
    </row>
    <row r="28" spans="2:7" x14ac:dyDescent="0.25">
      <c r="B28" s="3"/>
      <c r="C28" s="3"/>
      <c r="D28" s="3"/>
      <c r="E28" s="3"/>
      <c r="F28" s="3"/>
      <c r="G28" s="3"/>
    </row>
    <row r="29" spans="2:7" x14ac:dyDescent="0.25">
      <c r="B29" s="5" t="s">
        <v>11</v>
      </c>
      <c r="C29" s="3"/>
      <c r="D29" s="3"/>
      <c r="E29" s="3"/>
      <c r="F29" s="3"/>
      <c r="G29" s="3"/>
    </row>
    <row r="30" spans="2:7" x14ac:dyDescent="0.25">
      <c r="B30" s="8" t="s">
        <v>6</v>
      </c>
      <c r="C30" s="6">
        <v>7260.3115512100003</v>
      </c>
      <c r="D30" s="6">
        <v>8172.7356432310007</v>
      </c>
      <c r="E30" s="6">
        <v>8722.2723715129996</v>
      </c>
      <c r="F30" s="7">
        <f>+(D30-C30)/C30</f>
        <v>0.12567285654138854</v>
      </c>
      <c r="G30" s="7">
        <f>+(E30-D30)/D30</f>
        <v>6.7240242713239848E-2</v>
      </c>
    </row>
    <row r="31" spans="2:7" x14ac:dyDescent="0.25">
      <c r="B31" s="8" t="s">
        <v>7</v>
      </c>
      <c r="C31" s="6">
        <v>9537.1288715629998</v>
      </c>
      <c r="D31" s="6">
        <v>9542.0319352709994</v>
      </c>
      <c r="E31" s="6">
        <v>9931.7374863179994</v>
      </c>
      <c r="F31" s="7">
        <f>+(D31-C31)/C31</f>
        <v>5.1410270051179387E-4</v>
      </c>
      <c r="G31" s="7">
        <f>+(E31-D31)/D31</f>
        <v>4.0840939717095182E-2</v>
      </c>
    </row>
    <row r="32" spans="2:7" x14ac:dyDescent="0.25">
      <c r="B32" s="54"/>
      <c r="C32" s="3"/>
      <c r="D32" s="3"/>
      <c r="E32" s="3"/>
      <c r="F32" s="3"/>
      <c r="G32" s="3"/>
    </row>
    <row r="33" spans="2:7" x14ac:dyDescent="0.25">
      <c r="B33" s="8" t="s">
        <v>8</v>
      </c>
      <c r="C33" s="6">
        <f>+C30-C31</f>
        <v>-2276.8173203529996</v>
      </c>
      <c r="D33" s="6">
        <f>+D30-D31</f>
        <v>-1369.2962920399987</v>
      </c>
      <c r="E33" s="6">
        <f>+E30-E31</f>
        <v>-1209.4651148049998</v>
      </c>
      <c r="F33" s="3"/>
      <c r="G33" s="3"/>
    </row>
    <row r="34" spans="2:7" x14ac:dyDescent="0.25">
      <c r="B34" s="8" t="s">
        <v>9</v>
      </c>
      <c r="C34" s="7">
        <f>+C30/C31</f>
        <v>0.76126805551072929</v>
      </c>
      <c r="D34" s="7">
        <f>+D30/D31</f>
        <v>0.85649845846998729</v>
      </c>
      <c r="E34" s="7">
        <f>+E30/E31</f>
        <v>0.87822220266381756</v>
      </c>
      <c r="F34" s="3"/>
      <c r="G34" s="3"/>
    </row>
    <row r="35" spans="2:7" x14ac:dyDescent="0.25">
      <c r="B35" s="5"/>
      <c r="C35" s="3"/>
      <c r="D35" s="3"/>
      <c r="E35" s="3"/>
      <c r="F35" s="3"/>
      <c r="G35" s="3"/>
    </row>
    <row r="36" spans="2:7" x14ac:dyDescent="0.25">
      <c r="B36" s="5" t="s">
        <v>12</v>
      </c>
      <c r="C36" s="3"/>
      <c r="D36" s="3"/>
      <c r="E36" s="3"/>
      <c r="F36" s="3"/>
      <c r="G36" s="3"/>
    </row>
    <row r="37" spans="2:7" x14ac:dyDescent="0.25">
      <c r="B37" s="8" t="s">
        <v>6</v>
      </c>
      <c r="C37" s="6">
        <v>12266.33178801</v>
      </c>
      <c r="D37" s="6">
        <v>13791.285104838</v>
      </c>
      <c r="E37" s="6">
        <v>13422.024072787</v>
      </c>
      <c r="F37" s="7">
        <f>+(D37-C37)/C37</f>
        <v>0.1243202404094922</v>
      </c>
      <c r="G37" s="7">
        <f>+(E37-D37)/D37</f>
        <v>-2.6774954563259817E-2</v>
      </c>
    </row>
    <row r="38" spans="2:7" x14ac:dyDescent="0.25">
      <c r="B38" s="8" t="s">
        <v>7</v>
      </c>
      <c r="C38" s="6">
        <v>12575.182680423</v>
      </c>
      <c r="D38" s="6">
        <v>13007.122679227999</v>
      </c>
      <c r="E38" s="6">
        <v>13586.166425576999</v>
      </c>
      <c r="F38" s="7">
        <f>+(D38-C38)/C38</f>
        <v>3.4348606281278261E-2</v>
      </c>
      <c r="G38" s="7">
        <f>+(E38-D38)/D38</f>
        <v>4.4517435610391835E-2</v>
      </c>
    </row>
    <row r="39" spans="2:7" x14ac:dyDescent="0.25">
      <c r="B39" s="54"/>
      <c r="C39" s="3"/>
      <c r="D39" s="3"/>
      <c r="E39" s="3"/>
      <c r="F39" s="3"/>
      <c r="G39" s="3"/>
    </row>
    <row r="40" spans="2:7" x14ac:dyDescent="0.25">
      <c r="B40" s="8" t="s">
        <v>8</v>
      </c>
      <c r="C40" s="6">
        <f>+C37-C38</f>
        <v>-308.85089241300011</v>
      </c>
      <c r="D40" s="6">
        <f>+D37-D38</f>
        <v>784.16242561000035</v>
      </c>
      <c r="E40" s="6">
        <f>+E37-E38</f>
        <v>-164.14235278999877</v>
      </c>
      <c r="F40" s="3"/>
      <c r="G40" s="3"/>
    </row>
    <row r="41" spans="2:7" x14ac:dyDescent="0.25">
      <c r="B41" s="8" t="s">
        <v>9</v>
      </c>
      <c r="C41" s="7">
        <f>+C37/C38</f>
        <v>0.97543964964470709</v>
      </c>
      <c r="D41" s="7">
        <f>+D37/D38</f>
        <v>1.0602871553492983</v>
      </c>
      <c r="E41" s="7">
        <f>+E37/E38</f>
        <v>0.98791842027777699</v>
      </c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5" t="s">
        <v>13</v>
      </c>
      <c r="C43" s="3"/>
      <c r="D43" s="3"/>
      <c r="E43" s="3"/>
      <c r="F43" s="3"/>
      <c r="G43" s="3"/>
    </row>
    <row r="44" spans="2:7" x14ac:dyDescent="0.25">
      <c r="B44" s="8" t="s">
        <v>6</v>
      </c>
      <c r="C44" s="6">
        <v>3846.9668391999999</v>
      </c>
      <c r="D44" s="6">
        <v>2376.9390113069999</v>
      </c>
      <c r="E44" s="6">
        <v>3005.308115115</v>
      </c>
      <c r="F44" s="7">
        <f>+(D44-C44)/C44</f>
        <v>-0.38212646205151618</v>
      </c>
      <c r="G44" s="7">
        <f>+(E44-D44)/D44</f>
        <v>0.26436063391566822</v>
      </c>
    </row>
    <row r="45" spans="2:7" x14ac:dyDescent="0.25">
      <c r="B45" s="8" t="s">
        <v>7</v>
      </c>
      <c r="C45" s="6">
        <v>10889.241429107</v>
      </c>
      <c r="D45" s="6">
        <v>9984.0422019189991</v>
      </c>
      <c r="E45" s="6">
        <v>11427.419722939001</v>
      </c>
      <c r="F45" s="7">
        <f>+(D45-C45)/C45</f>
        <v>-8.3127849913254614E-2</v>
      </c>
      <c r="G45" s="7">
        <f>+(E45-D45)/D45</f>
        <v>0.14456845151782063</v>
      </c>
    </row>
    <row r="46" spans="2:7" x14ac:dyDescent="0.25">
      <c r="B46" s="54"/>
      <c r="C46" s="3"/>
      <c r="D46" s="3"/>
      <c r="E46" s="3"/>
      <c r="F46" s="3"/>
      <c r="G46" s="3"/>
    </row>
    <row r="47" spans="2:7" x14ac:dyDescent="0.25">
      <c r="B47" s="8" t="s">
        <v>8</v>
      </c>
      <c r="C47" s="6">
        <f>+C44-C45</f>
        <v>-7042.2745899069996</v>
      </c>
      <c r="D47" s="6">
        <f>+D44-D45</f>
        <v>-7607.1031906119988</v>
      </c>
      <c r="E47" s="6">
        <f>+E44-E45</f>
        <v>-8422.1116078240011</v>
      </c>
      <c r="F47" s="3"/>
      <c r="G47" s="3"/>
    </row>
    <row r="48" spans="2:7" x14ac:dyDescent="0.25">
      <c r="B48" s="8" t="s">
        <v>9</v>
      </c>
      <c r="C48" s="7">
        <f>+C44/C45</f>
        <v>0.35328143509767695</v>
      </c>
      <c r="D48" s="7">
        <f>+D44/D45</f>
        <v>0.23807381451674317</v>
      </c>
      <c r="E48" s="7">
        <f>+E44/E45</f>
        <v>0.2629909627877105</v>
      </c>
      <c r="F48" s="3"/>
      <c r="G48" s="3"/>
    </row>
    <row r="49" spans="2:7" ht="15.75" thickBot="1" x14ac:dyDescent="0.3">
      <c r="C49" s="3"/>
      <c r="D49" s="3"/>
      <c r="E49" s="3"/>
      <c r="F49" s="3"/>
      <c r="G49" s="3"/>
    </row>
    <row r="50" spans="2:7" x14ac:dyDescent="0.25">
      <c r="B50" s="55" t="s">
        <v>14</v>
      </c>
      <c r="C50" s="9">
        <f t="shared" ref="C50:E51" si="0">SUM(C16+C23+C30+C37+C44)</f>
        <v>42269.357126577001</v>
      </c>
      <c r="D50" s="9">
        <f t="shared" si="0"/>
        <v>45459.448135540995</v>
      </c>
      <c r="E50" s="9">
        <f t="shared" si="0"/>
        <v>46404.572141382989</v>
      </c>
      <c r="F50" s="93">
        <f>+(D50-C50)/C50</f>
        <v>7.547053529608129E-2</v>
      </c>
      <c r="G50" s="93">
        <f t="shared" ref="F50:G53" si="1">+(E50-D50)/D50</f>
        <v>2.0790485687904314E-2</v>
      </c>
    </row>
    <row r="51" spans="2:7" x14ac:dyDescent="0.25">
      <c r="B51" s="5" t="s">
        <v>15</v>
      </c>
      <c r="C51" s="10">
        <f t="shared" si="0"/>
        <v>61698.733599477004</v>
      </c>
      <c r="D51" s="10">
        <f t="shared" si="0"/>
        <v>59435.501498094003</v>
      </c>
      <c r="E51" s="10">
        <f t="shared" si="0"/>
        <v>59901.479246104005</v>
      </c>
      <c r="F51" s="94">
        <f t="shared" si="1"/>
        <v>-3.6681986312312009E-2</v>
      </c>
      <c r="G51" s="94">
        <f t="shared" si="1"/>
        <v>7.8400574785247677E-3</v>
      </c>
    </row>
    <row r="52" spans="2:7" x14ac:dyDescent="0.25">
      <c r="B52" s="3"/>
      <c r="C52" s="3"/>
      <c r="D52" s="3"/>
      <c r="E52" s="3"/>
      <c r="F52" s="5"/>
      <c r="G52" s="5"/>
    </row>
    <row r="53" spans="2:7" x14ac:dyDescent="0.25">
      <c r="B53" s="5" t="s">
        <v>16</v>
      </c>
      <c r="C53" s="10">
        <f t="shared" ref="C53:E53" si="2">+C50-C51</f>
        <v>-19429.376472900003</v>
      </c>
      <c r="D53" s="10">
        <f t="shared" si="2"/>
        <v>-13976.053362553008</v>
      </c>
      <c r="E53" s="10">
        <f t="shared" si="2"/>
        <v>-13496.907104721016</v>
      </c>
      <c r="F53" s="94">
        <f t="shared" si="1"/>
        <v>-0.28067411828440625</v>
      </c>
      <c r="G53" s="94">
        <f t="shared" si="1"/>
        <v>-3.4283373524875108E-2</v>
      </c>
    </row>
    <row r="54" spans="2:7" ht="15.75" thickBot="1" x14ac:dyDescent="0.3">
      <c r="B54" s="11" t="s">
        <v>17</v>
      </c>
      <c r="C54" s="12">
        <f>+C50/C51</f>
        <v>0.68509278328097323</v>
      </c>
      <c r="D54" s="12">
        <f>+D50/D51</f>
        <v>0.76485344599975835</v>
      </c>
      <c r="E54" s="12">
        <f>+E50/E51</f>
        <v>0.77468157256569159</v>
      </c>
      <c r="F54" s="12"/>
      <c r="G54" s="12"/>
    </row>
  </sheetData>
  <mergeCells count="2">
    <mergeCell ref="B10:G10"/>
    <mergeCell ref="F12:G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557D-566D-40B4-9015-A87A2F317EB7}">
  <dimension ref="B2:L69"/>
  <sheetViews>
    <sheetView workbookViewId="0">
      <selection activeCell="D5" sqref="D5"/>
    </sheetView>
  </sheetViews>
  <sheetFormatPr baseColWidth="10" defaultRowHeight="15" x14ac:dyDescent="0.25"/>
  <cols>
    <col min="1" max="1" width="4.140625" customWidth="1"/>
    <col min="2" max="2" width="33.140625" customWidth="1"/>
  </cols>
  <sheetData>
    <row r="2" spans="2:12" x14ac:dyDescent="0.25">
      <c r="H2" s="99"/>
    </row>
    <row r="3" spans="2:12" x14ac:dyDescent="0.25">
      <c r="H3" s="99"/>
    </row>
    <row r="4" spans="2:12" x14ac:dyDescent="0.25">
      <c r="H4" s="99"/>
    </row>
    <row r="5" spans="2:12" x14ac:dyDescent="0.25">
      <c r="H5" s="99"/>
    </row>
    <row r="6" spans="2:12" ht="17.25" customHeight="1" x14ac:dyDescent="0.25">
      <c r="B6" s="15"/>
      <c r="C6" s="15"/>
      <c r="D6" s="15"/>
      <c r="E6" s="15" t="s">
        <v>60</v>
      </c>
      <c r="F6" s="15"/>
      <c r="H6" s="100"/>
      <c r="I6" s="15"/>
      <c r="J6" s="15"/>
      <c r="K6" s="15"/>
      <c r="L6" s="15"/>
    </row>
    <row r="7" spans="2:12" ht="17.25" customHeight="1" x14ac:dyDescent="0.25">
      <c r="B7" s="15"/>
      <c r="C7" s="15"/>
      <c r="D7" s="15"/>
      <c r="E7" s="15"/>
      <c r="F7" s="15"/>
      <c r="H7" s="100"/>
      <c r="I7" s="15"/>
      <c r="J7" s="15"/>
      <c r="K7" s="15"/>
      <c r="L7" s="15"/>
    </row>
    <row r="8" spans="2:12" ht="13.5" customHeight="1" x14ac:dyDescent="0.25">
      <c r="B8" s="157" t="s">
        <v>35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</row>
    <row r="9" spans="2:12" x14ac:dyDescent="0.25">
      <c r="D9" s="101"/>
      <c r="E9" s="101"/>
      <c r="F9" s="101"/>
      <c r="H9" s="99"/>
      <c r="I9" s="101"/>
      <c r="J9" s="101"/>
      <c r="K9" s="101"/>
      <c r="L9" s="101"/>
    </row>
    <row r="10" spans="2:12" ht="17.25" customHeight="1" x14ac:dyDescent="0.25">
      <c r="B10" s="156" t="s">
        <v>61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</row>
    <row r="11" spans="2:12" ht="11.25" customHeight="1" thickBot="1" x14ac:dyDescent="0.3">
      <c r="B11" s="15"/>
      <c r="C11" s="15"/>
      <c r="D11" s="15"/>
      <c r="E11" s="15"/>
      <c r="F11" s="15"/>
      <c r="G11" s="15"/>
      <c r="H11" s="100"/>
      <c r="I11" s="15"/>
      <c r="J11" s="15"/>
      <c r="K11" s="15"/>
      <c r="L11" s="15"/>
    </row>
    <row r="12" spans="2:12" ht="15.75" thickBot="1" x14ac:dyDescent="0.3">
      <c r="B12" s="24" t="s">
        <v>18</v>
      </c>
      <c r="C12" s="70" t="s">
        <v>19</v>
      </c>
      <c r="D12" s="70"/>
      <c r="E12" s="102"/>
      <c r="F12" s="102"/>
      <c r="G12" s="103"/>
      <c r="H12" s="70" t="s">
        <v>20</v>
      </c>
      <c r="I12" s="70"/>
      <c r="J12" s="102"/>
      <c r="K12" s="102"/>
      <c r="L12" s="104"/>
    </row>
    <row r="13" spans="2:12" x14ac:dyDescent="0.25">
      <c r="B13" s="105"/>
      <c r="C13" s="71" t="s">
        <v>21</v>
      </c>
      <c r="D13" s="71"/>
      <c r="E13" s="101"/>
      <c r="F13" s="72" t="s">
        <v>36</v>
      </c>
      <c r="G13" s="72"/>
      <c r="H13" s="71" t="s">
        <v>21</v>
      </c>
      <c r="I13" s="71"/>
      <c r="J13" s="101"/>
      <c r="K13" s="72" t="s">
        <v>36</v>
      </c>
      <c r="L13" s="72"/>
    </row>
    <row r="14" spans="2:12" ht="15.75" thickBot="1" x14ac:dyDescent="0.3">
      <c r="B14" s="106"/>
      <c r="C14" s="25" t="s">
        <v>62</v>
      </c>
      <c r="D14" s="25" t="s">
        <v>63</v>
      </c>
      <c r="E14" s="25" t="s">
        <v>64</v>
      </c>
      <c r="F14" s="73" t="s">
        <v>3</v>
      </c>
      <c r="G14" s="73" t="s">
        <v>4</v>
      </c>
      <c r="H14" s="25" t="s">
        <v>62</v>
      </c>
      <c r="I14" s="25" t="s">
        <v>63</v>
      </c>
      <c r="J14" s="25" t="s">
        <v>64</v>
      </c>
      <c r="K14" s="73" t="s">
        <v>3</v>
      </c>
      <c r="L14" s="73" t="s">
        <v>4</v>
      </c>
    </row>
    <row r="15" spans="2:12" x14ac:dyDescent="0.25">
      <c r="B15" s="105"/>
      <c r="C15" s="26"/>
      <c r="D15" s="26"/>
      <c r="E15" s="26"/>
      <c r="F15" s="26"/>
      <c r="G15" s="50"/>
      <c r="H15" s="26"/>
      <c r="I15" s="26"/>
      <c r="J15" s="26"/>
      <c r="K15" s="26"/>
      <c r="L15" s="50"/>
    </row>
    <row r="16" spans="2:12" x14ac:dyDescent="0.25">
      <c r="B16" s="19" t="s">
        <v>37</v>
      </c>
      <c r="C16" s="56">
        <f>SUM(C17:C18)</f>
        <v>4678.2798587019997</v>
      </c>
      <c r="D16" s="56">
        <f>SUM(D17:D18)</f>
        <v>5473.1627811159997</v>
      </c>
      <c r="E16" s="56">
        <f>SUM(E17:E18)</f>
        <v>7055.1182108599996</v>
      </c>
      <c r="F16" s="57">
        <f>(D16-C16)/C16</f>
        <v>0.16990922869555353</v>
      </c>
      <c r="G16" s="58">
        <f t="shared" ref="F16:G18" si="0">(E16-D16)/D16</f>
        <v>0.2890386222756256</v>
      </c>
      <c r="H16" s="56">
        <f>SUM(H17:H18)</f>
        <v>8180.1624296829996</v>
      </c>
      <c r="I16" s="56">
        <f>SUM(I17:I18)</f>
        <v>7880.6268557149997</v>
      </c>
      <c r="J16" s="56">
        <f>SUM(J17:J18)</f>
        <v>6926.0184660619998</v>
      </c>
      <c r="K16" s="57">
        <f t="shared" ref="K16:L18" si="1">(I16-H16)/H16</f>
        <v>-3.6617313719968222E-2</v>
      </c>
      <c r="L16" s="58">
        <f t="shared" si="1"/>
        <v>-0.12113356045537439</v>
      </c>
    </row>
    <row r="17" spans="2:12" x14ac:dyDescent="0.25">
      <c r="B17" s="107" t="s">
        <v>24</v>
      </c>
      <c r="C17" s="59">
        <v>3791.5911789699999</v>
      </c>
      <c r="D17" s="59">
        <v>4550.9161823949999</v>
      </c>
      <c r="E17" s="59">
        <v>6234.2346709829999</v>
      </c>
      <c r="F17" s="108">
        <f t="shared" si="0"/>
        <v>0.20026552641977438</v>
      </c>
      <c r="G17" s="109">
        <f t="shared" si="0"/>
        <v>0.36988562766764121</v>
      </c>
      <c r="H17" s="59">
        <v>7553.855692823</v>
      </c>
      <c r="I17" s="59">
        <v>7399.8074504839997</v>
      </c>
      <c r="J17" s="59">
        <v>6523.9079051190001</v>
      </c>
      <c r="K17" s="108">
        <f t="shared" si="1"/>
        <v>-2.0393326084500563E-2</v>
      </c>
      <c r="L17" s="109">
        <f t="shared" si="1"/>
        <v>-0.11836788338427773</v>
      </c>
    </row>
    <row r="18" spans="2:12" x14ac:dyDescent="0.25">
      <c r="B18" s="107" t="s">
        <v>25</v>
      </c>
      <c r="C18" s="59">
        <v>886.68867973199997</v>
      </c>
      <c r="D18" s="59">
        <v>922.24659872099994</v>
      </c>
      <c r="E18" s="59">
        <v>820.88353987699998</v>
      </c>
      <c r="F18" s="108">
        <f t="shared" si="0"/>
        <v>4.0101920552033314E-2</v>
      </c>
      <c r="G18" s="109">
        <f t="shared" si="0"/>
        <v>-0.10990884540487694</v>
      </c>
      <c r="H18" s="59">
        <v>626.30673686</v>
      </c>
      <c r="I18" s="59">
        <v>480.81940523100002</v>
      </c>
      <c r="J18" s="59">
        <v>402.110560943</v>
      </c>
      <c r="K18" s="108">
        <f t="shared" si="1"/>
        <v>-0.23229405507978937</v>
      </c>
      <c r="L18" s="109">
        <f t="shared" si="1"/>
        <v>-0.16369731219601244</v>
      </c>
    </row>
    <row r="19" spans="2:12" x14ac:dyDescent="0.25">
      <c r="B19" s="107"/>
      <c r="C19" s="59"/>
      <c r="D19" s="59"/>
      <c r="E19" s="59"/>
      <c r="F19" s="108"/>
      <c r="G19" s="109"/>
      <c r="H19" s="59"/>
      <c r="I19" s="59"/>
      <c r="J19" s="59"/>
      <c r="K19" s="108"/>
      <c r="L19" s="109"/>
    </row>
    <row r="20" spans="2:12" x14ac:dyDescent="0.25">
      <c r="B20" s="19" t="s">
        <v>38</v>
      </c>
      <c r="C20" s="56">
        <f>SUM(C21:C22)</f>
        <v>3846.9668391999999</v>
      </c>
      <c r="D20" s="56">
        <f>SUM(D21:D22)</f>
        <v>2376.9390113069999</v>
      </c>
      <c r="E20" s="56">
        <f>SUM(E21:E22)</f>
        <v>3005.308115115</v>
      </c>
      <c r="F20" s="57">
        <f>(D20-C20)/C20</f>
        <v>-0.38212646205151618</v>
      </c>
      <c r="G20" s="58">
        <f>(E20-D20)/D20</f>
        <v>0.26436063391566822</v>
      </c>
      <c r="H20" s="56">
        <f>SUM(H21:H22)</f>
        <v>10889.241429107</v>
      </c>
      <c r="I20" s="56">
        <f>SUM(I21:I22)</f>
        <v>9984.0422019189991</v>
      </c>
      <c r="J20" s="56">
        <f>SUM(J21:J22)</f>
        <v>11427.419722939001</v>
      </c>
      <c r="K20" s="57">
        <f>(I20-H20)/H20</f>
        <v>-8.3127849913254614E-2</v>
      </c>
      <c r="L20" s="58">
        <f>(J20-I20)/I20</f>
        <v>0.14456845151782063</v>
      </c>
    </row>
    <row r="21" spans="2:12" x14ac:dyDescent="0.25">
      <c r="B21" s="107" t="s">
        <v>24</v>
      </c>
      <c r="C21" s="59">
        <v>3846.9668391999999</v>
      </c>
      <c r="D21" s="59">
        <v>2376.9390113069999</v>
      </c>
      <c r="E21" s="59">
        <v>3005.308115115</v>
      </c>
      <c r="F21" s="108">
        <f>(D21-C21)/C21</f>
        <v>-0.38212646205151618</v>
      </c>
      <c r="G21" s="110">
        <f>(E21-D21)/D21</f>
        <v>0.26436063391566822</v>
      </c>
      <c r="H21" s="59">
        <v>10889.241429107</v>
      </c>
      <c r="I21" s="59">
        <v>9984.0422019189991</v>
      </c>
      <c r="J21" s="59">
        <v>11427.419722939001</v>
      </c>
      <c r="K21" s="108">
        <f>(I21-H21)/H21</f>
        <v>-8.3127849913254614E-2</v>
      </c>
      <c r="L21" s="109">
        <f>(J21-I21)/I21</f>
        <v>0.14456845151782063</v>
      </c>
    </row>
    <row r="22" spans="2:12" x14ac:dyDescent="0.25">
      <c r="B22" s="107" t="s">
        <v>25</v>
      </c>
      <c r="C22" s="59">
        <v>0</v>
      </c>
      <c r="D22" s="59">
        <v>0</v>
      </c>
      <c r="E22" s="59">
        <v>0</v>
      </c>
      <c r="F22" s="108"/>
      <c r="G22" s="109"/>
      <c r="H22" s="59">
        <v>0</v>
      </c>
      <c r="I22" s="59">
        <v>0</v>
      </c>
      <c r="J22" s="59">
        <v>0</v>
      </c>
      <c r="K22" s="108"/>
      <c r="L22" s="109"/>
    </row>
    <row r="23" spans="2:12" x14ac:dyDescent="0.25">
      <c r="B23" s="107"/>
      <c r="C23" s="59"/>
      <c r="D23" s="59"/>
      <c r="E23" s="59"/>
      <c r="F23" s="108"/>
      <c r="G23" s="109"/>
      <c r="H23" s="59"/>
      <c r="I23" s="59"/>
      <c r="J23" s="59"/>
      <c r="K23" s="108"/>
      <c r="L23" s="109"/>
    </row>
    <row r="24" spans="2:12" x14ac:dyDescent="0.25">
      <c r="B24" s="19" t="s">
        <v>39</v>
      </c>
      <c r="C24" s="56">
        <f>SUM(C25:C26)</f>
        <v>2761.9033465839998</v>
      </c>
      <c r="D24" s="56">
        <f>SUM(D25:D26)</f>
        <v>2102.655863209</v>
      </c>
      <c r="E24" s="56">
        <f>SUM(E25:E26)</f>
        <v>1589.5314113269999</v>
      </c>
      <c r="F24" s="57">
        <f>(D24-C24)/C24</f>
        <v>-0.23869317664225134</v>
      </c>
      <c r="G24" s="58">
        <f>(E24-D24)/D24</f>
        <v>-0.24403634511017294</v>
      </c>
      <c r="H24" s="56">
        <f>SUM(H25:H26)</f>
        <v>1648.9588919089999</v>
      </c>
      <c r="I24" s="56">
        <f>SUM(I25:I26)</f>
        <v>1118.148507182</v>
      </c>
      <c r="J24" s="56">
        <f>SUM(J25:J26)</f>
        <v>829.52342437100003</v>
      </c>
      <c r="K24" s="57">
        <f>(I24-H24)/H24</f>
        <v>-0.32190637821933854</v>
      </c>
      <c r="L24" s="58">
        <f>(J24-I24)/I24</f>
        <v>-0.25812768246536749</v>
      </c>
    </row>
    <row r="25" spans="2:12" x14ac:dyDescent="0.25">
      <c r="B25" s="107" t="s">
        <v>24</v>
      </c>
      <c r="C25" s="59">
        <v>2761.9033465839998</v>
      </c>
      <c r="D25" s="59">
        <v>2102.655863209</v>
      </c>
      <c r="E25" s="59">
        <v>1589.5314113269999</v>
      </c>
      <c r="F25" s="108">
        <f>(D25-C25)/C25</f>
        <v>-0.23869317664225134</v>
      </c>
      <c r="G25" s="109">
        <f>(E25-D25)/D25</f>
        <v>-0.24403634511017294</v>
      </c>
      <c r="H25" s="59">
        <v>1648.9588919089999</v>
      </c>
      <c r="I25" s="59">
        <v>1118.148507182</v>
      </c>
      <c r="J25" s="59">
        <v>829.52342437100003</v>
      </c>
      <c r="K25" s="108">
        <f>(I25-H25)/H25</f>
        <v>-0.32190637821933854</v>
      </c>
      <c r="L25" s="109">
        <f>(J25-I25)/I25</f>
        <v>-0.25812768246536749</v>
      </c>
    </row>
    <row r="26" spans="2:12" x14ac:dyDescent="0.25">
      <c r="B26" s="107" t="s">
        <v>25</v>
      </c>
      <c r="C26" s="59">
        <v>0</v>
      </c>
      <c r="D26" s="59">
        <v>0</v>
      </c>
      <c r="E26" s="59">
        <v>0</v>
      </c>
      <c r="F26" s="108"/>
      <c r="G26" s="109"/>
      <c r="H26" s="59">
        <v>0</v>
      </c>
      <c r="I26" s="59">
        <v>0</v>
      </c>
      <c r="J26" s="59">
        <v>0</v>
      </c>
      <c r="K26" s="108"/>
      <c r="L26" s="109"/>
    </row>
    <row r="27" spans="2:12" x14ac:dyDescent="0.25">
      <c r="B27" s="107"/>
      <c r="C27" s="59"/>
      <c r="D27" s="59"/>
      <c r="E27" s="59"/>
      <c r="F27" s="108"/>
      <c r="G27" s="109"/>
      <c r="H27" s="59"/>
      <c r="I27" s="59"/>
      <c r="J27" s="59"/>
      <c r="K27" s="108"/>
      <c r="L27" s="109"/>
    </row>
    <row r="28" spans="2:12" x14ac:dyDescent="0.25">
      <c r="B28" s="19" t="s">
        <v>40</v>
      </c>
      <c r="C28" s="56">
        <f>C29+C30</f>
        <v>8102.6996539989996</v>
      </c>
      <c r="D28" s="56">
        <f>D29+D30</f>
        <v>8950.2077725940017</v>
      </c>
      <c r="E28" s="56">
        <f>E29+E30</f>
        <v>8386.673487162001</v>
      </c>
      <c r="F28" s="57">
        <f t="shared" ref="F28:G30" si="2">(D28-C28)/C28</f>
        <v>0.10459577113619455</v>
      </c>
      <c r="G28" s="58">
        <f t="shared" si="2"/>
        <v>-6.2963262948774412E-2</v>
      </c>
      <c r="H28" s="56">
        <f>SUM(H29:H30)</f>
        <v>6620.6848254389997</v>
      </c>
      <c r="I28" s="56">
        <f>SUM(I29:I30)</f>
        <v>6464.9846776069999</v>
      </c>
      <c r="J28" s="56">
        <f>SUM(J29:J30)</f>
        <v>6216.8717808239999</v>
      </c>
      <c r="K28" s="57">
        <f t="shared" ref="K28:L30" si="3">(I28-H28)/H28</f>
        <v>-2.3517226984396709E-2</v>
      </c>
      <c r="L28" s="58">
        <f t="shared" si="3"/>
        <v>-3.8377955889423464E-2</v>
      </c>
    </row>
    <row r="29" spans="2:12" x14ac:dyDescent="0.25">
      <c r="B29" s="107" t="s">
        <v>24</v>
      </c>
      <c r="C29" s="60">
        <f t="shared" ref="C29:E30" si="4">C33+C37</f>
        <v>312.09711021499999</v>
      </c>
      <c r="D29" s="60">
        <f t="shared" si="4"/>
        <v>386.64654068199997</v>
      </c>
      <c r="E29" s="60">
        <f t="shared" si="4"/>
        <v>393.503278884</v>
      </c>
      <c r="F29" s="108">
        <f t="shared" si="2"/>
        <v>0.2388661350168983</v>
      </c>
      <c r="G29" s="109">
        <f t="shared" si="2"/>
        <v>1.7733866672919235E-2</v>
      </c>
      <c r="H29" s="60">
        <f t="shared" ref="H29:J30" si="5">H33+H37</f>
        <v>1314.6882819099999</v>
      </c>
      <c r="I29" s="60">
        <f t="shared" si="5"/>
        <v>1146.0060279259999</v>
      </c>
      <c r="J29" s="60">
        <f t="shared" si="5"/>
        <v>1187.735306496</v>
      </c>
      <c r="K29" s="108">
        <f t="shared" si="3"/>
        <v>-0.12830589296721787</v>
      </c>
      <c r="L29" s="109">
        <f t="shared" si="3"/>
        <v>3.641279151517228E-2</v>
      </c>
    </row>
    <row r="30" spans="2:12" x14ac:dyDescent="0.25">
      <c r="B30" s="107" t="s">
        <v>25</v>
      </c>
      <c r="C30" s="60">
        <f t="shared" si="4"/>
        <v>7790.6025437839999</v>
      </c>
      <c r="D30" s="60">
        <f t="shared" si="4"/>
        <v>8563.5612319120009</v>
      </c>
      <c r="E30" s="60">
        <f t="shared" si="4"/>
        <v>7993.1702082780002</v>
      </c>
      <c r="F30" s="108">
        <f t="shared" si="2"/>
        <v>9.9216804320833019E-2</v>
      </c>
      <c r="G30" s="109">
        <f>(E30-D30)/D30</f>
        <v>-6.6606754851993799E-2</v>
      </c>
      <c r="H30" s="60">
        <f t="shared" si="5"/>
        <v>5305.9965435289996</v>
      </c>
      <c r="I30" s="60">
        <f t="shared" si="5"/>
        <v>5318.9786496810002</v>
      </c>
      <c r="J30" s="60">
        <f t="shared" si="5"/>
        <v>5029.1364743280001</v>
      </c>
      <c r="K30" s="108">
        <f t="shared" si="3"/>
        <v>2.4466857536560404E-3</v>
      </c>
      <c r="L30" s="109">
        <f t="shared" si="3"/>
        <v>-5.4492073467973613E-2</v>
      </c>
    </row>
    <row r="31" spans="2:12" x14ac:dyDescent="0.25">
      <c r="B31" s="107"/>
      <c r="C31" s="59"/>
      <c r="D31" s="59"/>
      <c r="E31" s="59"/>
      <c r="F31" s="108"/>
      <c r="G31" s="109"/>
      <c r="H31" s="59"/>
      <c r="I31" s="59"/>
      <c r="J31" s="59"/>
      <c r="K31" s="108"/>
      <c r="L31" s="109"/>
    </row>
    <row r="32" spans="2:12" x14ac:dyDescent="0.25">
      <c r="B32" s="19" t="s">
        <v>41</v>
      </c>
      <c r="C32" s="56">
        <f>SUM(C33:C34)</f>
        <v>6650.6298767059998</v>
      </c>
      <c r="D32" s="56">
        <f>SUM(D33:D34)</f>
        <v>7259.1925278030003</v>
      </c>
      <c r="E32" s="56">
        <f>SUM(E33:E34)</f>
        <v>6758.0453528550006</v>
      </c>
      <c r="F32" s="57">
        <f t="shared" ref="F32:G34" si="6">(D32-C32)/C32</f>
        <v>9.1504513463981307E-2</v>
      </c>
      <c r="G32" s="58">
        <f t="shared" si="6"/>
        <v>-6.9036214844638136E-2</v>
      </c>
      <c r="H32" s="56">
        <f>SUM(H33:H34)</f>
        <v>5606.6976900760001</v>
      </c>
      <c r="I32" s="56">
        <f>SUM(I33:I34)</f>
        <v>5422.6195921560002</v>
      </c>
      <c r="J32" s="56">
        <f>SUM(J33:J34)</f>
        <v>5234.523648413</v>
      </c>
      <c r="K32" s="57">
        <f t="shared" ref="K32:L34" si="7">(I32-H32)/H32</f>
        <v>-3.2831821527638791E-2</v>
      </c>
      <c r="L32" s="58">
        <f t="shared" si="7"/>
        <v>-3.4687283617513422E-2</v>
      </c>
    </row>
    <row r="33" spans="2:12" x14ac:dyDescent="0.25">
      <c r="B33" s="107" t="s">
        <v>24</v>
      </c>
      <c r="C33" s="59">
        <v>273.546332995</v>
      </c>
      <c r="D33" s="59">
        <v>333.19287623399998</v>
      </c>
      <c r="E33" s="59">
        <v>350.04574994899997</v>
      </c>
      <c r="F33" s="108">
        <f t="shared" si="6"/>
        <v>0.218049142117691</v>
      </c>
      <c r="G33" s="109">
        <f t="shared" si="6"/>
        <v>5.0579934077474943E-2</v>
      </c>
      <c r="H33" s="59">
        <v>1057.5548477349998</v>
      </c>
      <c r="I33" s="59">
        <v>936.37773912399996</v>
      </c>
      <c r="J33" s="59">
        <v>1007.5870574529999</v>
      </c>
      <c r="K33" s="108">
        <f t="shared" si="7"/>
        <v>-0.11458233950752426</v>
      </c>
      <c r="L33" s="109">
        <f t="shared" si="7"/>
        <v>7.6047641196188329E-2</v>
      </c>
    </row>
    <row r="34" spans="2:12" x14ac:dyDescent="0.25">
      <c r="B34" s="107" t="s">
        <v>25</v>
      </c>
      <c r="C34" s="59">
        <v>6377.0835437109999</v>
      </c>
      <c r="D34" s="59">
        <v>6925.999651569</v>
      </c>
      <c r="E34" s="59">
        <v>6407.9996029060003</v>
      </c>
      <c r="F34" s="108">
        <f t="shared" si="6"/>
        <v>8.6076355138758415E-2</v>
      </c>
      <c r="G34" s="109">
        <f t="shared" si="6"/>
        <v>-7.4790654739009865E-2</v>
      </c>
      <c r="H34" s="59">
        <v>4549.1428423409998</v>
      </c>
      <c r="I34" s="59">
        <v>4486.2418530320001</v>
      </c>
      <c r="J34" s="59">
        <v>4226.9365909600001</v>
      </c>
      <c r="K34" s="108">
        <f t="shared" si="7"/>
        <v>-1.3826998071713807E-2</v>
      </c>
      <c r="L34" s="109">
        <f t="shared" si="7"/>
        <v>-5.7800107655085531E-2</v>
      </c>
    </row>
    <row r="35" spans="2:12" x14ac:dyDescent="0.25">
      <c r="B35" s="107"/>
      <c r="C35" s="59"/>
      <c r="D35" s="59"/>
      <c r="E35" s="59"/>
      <c r="F35" s="108"/>
      <c r="G35" s="109"/>
      <c r="H35" s="59"/>
      <c r="I35" s="59"/>
      <c r="J35" s="59"/>
      <c r="K35" s="108"/>
      <c r="L35" s="109"/>
    </row>
    <row r="36" spans="2:12" x14ac:dyDescent="0.25">
      <c r="B36" s="19" t="s">
        <v>42</v>
      </c>
      <c r="C36" s="56">
        <f>SUM(C37:C38)</f>
        <v>1452.069777293</v>
      </c>
      <c r="D36" s="56">
        <f>SUM(D37:D38)</f>
        <v>1691.015244791</v>
      </c>
      <c r="E36" s="56">
        <f>SUM(E37:E38)</f>
        <v>1628.628134307</v>
      </c>
      <c r="F36" s="57">
        <f t="shared" ref="F36:G38" si="8">(D36-C36)/C36</f>
        <v>0.16455508628755472</v>
      </c>
      <c r="G36" s="58">
        <f t="shared" si="8"/>
        <v>-3.6893286844206244E-2</v>
      </c>
      <c r="H36" s="56">
        <f>SUM(H37:H38)</f>
        <v>1013.9871353629999</v>
      </c>
      <c r="I36" s="56">
        <f>SUM(I37:I38)</f>
        <v>1042.3650854509999</v>
      </c>
      <c r="J36" s="56">
        <f>SUM(J37:J38)</f>
        <v>982.34813241099994</v>
      </c>
      <c r="K36" s="57">
        <f t="shared" ref="K36:L38" si="9">(I36-H36)/H36</f>
        <v>2.7986499136244899E-2</v>
      </c>
      <c r="L36" s="58">
        <f t="shared" si="9"/>
        <v>-5.7577670125081415E-2</v>
      </c>
    </row>
    <row r="37" spans="2:12" x14ac:dyDescent="0.25">
      <c r="B37" s="107" t="s">
        <v>24</v>
      </c>
      <c r="C37" s="59">
        <v>38.550777220000001</v>
      </c>
      <c r="D37" s="59">
        <v>53.453664447999998</v>
      </c>
      <c r="E37" s="59">
        <v>43.457528934999999</v>
      </c>
      <c r="F37" s="108">
        <f t="shared" si="8"/>
        <v>0.38657812637480199</v>
      </c>
      <c r="G37" s="109">
        <f t="shared" si="8"/>
        <v>-0.1870056172243213</v>
      </c>
      <c r="H37" s="59">
        <v>257.13343417499999</v>
      </c>
      <c r="I37" s="59">
        <v>209.62828880199999</v>
      </c>
      <c r="J37" s="59">
        <v>180.14824904299999</v>
      </c>
      <c r="K37" s="108">
        <f t="shared" si="9"/>
        <v>-0.18474900211019984</v>
      </c>
      <c r="L37" s="109">
        <f t="shared" si="9"/>
        <v>-0.14063006442248235</v>
      </c>
    </row>
    <row r="38" spans="2:12" x14ac:dyDescent="0.25">
      <c r="B38" s="107" t="s">
        <v>25</v>
      </c>
      <c r="C38" s="59">
        <v>1413.5190000729999</v>
      </c>
      <c r="D38" s="59">
        <v>1637.5615803430001</v>
      </c>
      <c r="E38" s="59">
        <v>1585.170605372</v>
      </c>
      <c r="F38" s="108">
        <f t="shared" si="8"/>
        <v>0.15849987177988387</v>
      </c>
      <c r="G38" s="109">
        <f t="shared" si="8"/>
        <v>-3.1993285382297752E-2</v>
      </c>
      <c r="H38" s="59">
        <v>756.85370118799995</v>
      </c>
      <c r="I38" s="59">
        <v>832.73679664899998</v>
      </c>
      <c r="J38" s="59">
        <v>802.19988336799997</v>
      </c>
      <c r="K38" s="108">
        <f t="shared" si="9"/>
        <v>0.10026124644946531</v>
      </c>
      <c r="L38" s="109">
        <f t="shared" si="9"/>
        <v>-3.6670546328543441E-2</v>
      </c>
    </row>
    <row r="39" spans="2:12" x14ac:dyDescent="0.25">
      <c r="B39" s="107"/>
      <c r="C39" s="59"/>
      <c r="D39" s="59"/>
      <c r="E39" s="59"/>
      <c r="F39" s="108"/>
      <c r="G39" s="109"/>
      <c r="H39" s="59"/>
      <c r="I39" s="59"/>
      <c r="J39" s="59"/>
      <c r="K39" s="108"/>
      <c r="L39" s="109"/>
    </row>
    <row r="40" spans="2:12" x14ac:dyDescent="0.25">
      <c r="B40" s="19" t="s">
        <v>43</v>
      </c>
      <c r="C40" s="56">
        <f>SUM(C41:C42)</f>
        <v>17853.489658783998</v>
      </c>
      <c r="D40" s="56">
        <f>SUM(D41:D42)</f>
        <v>21127.437622370999</v>
      </c>
      <c r="E40" s="56">
        <f>SUM(E41:E42)</f>
        <v>21316.736081139999</v>
      </c>
      <c r="F40" s="57">
        <f t="shared" ref="F40:G42" si="10">(D40-C40)/C40</f>
        <v>0.18337860139158868</v>
      </c>
      <c r="G40" s="58">
        <f t="shared" si="10"/>
        <v>8.9598399082982099E-3</v>
      </c>
      <c r="H40" s="56">
        <f>SUM(H41:H42)</f>
        <v>22697.288039463998</v>
      </c>
      <c r="I40" s="56">
        <f>SUM(I41:I42)</f>
        <v>23019.904597141998</v>
      </c>
      <c r="J40" s="56">
        <f>SUM(J41:J42)</f>
        <v>23288.401447729</v>
      </c>
      <c r="K40" s="57">
        <f t="shared" ref="K40:L42" si="11">(I40-H40)/H40</f>
        <v>1.4213881284718413E-2</v>
      </c>
      <c r="L40" s="58">
        <f t="shared" si="11"/>
        <v>1.1663682160539309E-2</v>
      </c>
    </row>
    <row r="41" spans="2:12" x14ac:dyDescent="0.25">
      <c r="B41" s="107" t="s">
        <v>24</v>
      </c>
      <c r="C41" s="60">
        <f t="shared" ref="C41:E42" si="12">C45+C49</f>
        <v>1204.789237323</v>
      </c>
      <c r="D41" s="60">
        <f t="shared" si="12"/>
        <v>1461.7648340440001</v>
      </c>
      <c r="E41" s="60">
        <f t="shared" si="12"/>
        <v>1647.022327954</v>
      </c>
      <c r="F41" s="108">
        <f t="shared" si="10"/>
        <v>0.21329506336891838</v>
      </c>
      <c r="G41" s="109">
        <f t="shared" si="10"/>
        <v>0.12673549780061519</v>
      </c>
      <c r="H41" s="60">
        <f t="shared" ref="H41:J42" si="13">H45+H49</f>
        <v>12755.036727007999</v>
      </c>
      <c r="I41" s="60">
        <f t="shared" si="13"/>
        <v>12802.147305475</v>
      </c>
      <c r="J41" s="60">
        <f t="shared" si="13"/>
        <v>13581.246162623</v>
      </c>
      <c r="K41" s="108">
        <f t="shared" si="11"/>
        <v>3.6934882646984437E-3</v>
      </c>
      <c r="L41" s="109">
        <f t="shared" si="11"/>
        <v>6.0856888970087682E-2</v>
      </c>
    </row>
    <row r="42" spans="2:12" x14ac:dyDescent="0.25">
      <c r="B42" s="107" t="s">
        <v>25</v>
      </c>
      <c r="C42" s="60">
        <f t="shared" si="12"/>
        <v>16648.700421460999</v>
      </c>
      <c r="D42" s="60">
        <f t="shared" si="12"/>
        <v>19665.672788327</v>
      </c>
      <c r="E42" s="60">
        <f t="shared" si="12"/>
        <v>19669.713753185999</v>
      </c>
      <c r="F42" s="108">
        <f t="shared" si="10"/>
        <v>0.18121368578276381</v>
      </c>
      <c r="G42" s="109">
        <f t="shared" si="10"/>
        <v>2.0548317377669197E-4</v>
      </c>
      <c r="H42" s="60">
        <f t="shared" si="13"/>
        <v>9942.2513124559991</v>
      </c>
      <c r="I42" s="60">
        <f t="shared" si="13"/>
        <v>10217.757291667</v>
      </c>
      <c r="J42" s="60">
        <f t="shared" si="13"/>
        <v>9707.1552851060005</v>
      </c>
      <c r="K42" s="108">
        <f t="shared" si="11"/>
        <v>2.7710623132794585E-2</v>
      </c>
      <c r="L42" s="109">
        <f t="shared" si="11"/>
        <v>-4.9972023408445615E-2</v>
      </c>
    </row>
    <row r="43" spans="2:12" x14ac:dyDescent="0.25">
      <c r="B43" s="107"/>
      <c r="C43" s="59"/>
      <c r="D43" s="59"/>
      <c r="E43" s="59"/>
      <c r="F43" s="108"/>
      <c r="G43" s="109"/>
      <c r="H43" s="59"/>
      <c r="I43" s="59"/>
      <c r="J43" s="59"/>
      <c r="K43" s="108"/>
      <c r="L43" s="109"/>
    </row>
    <row r="44" spans="2:12" x14ac:dyDescent="0.25">
      <c r="B44" s="19" t="s">
        <v>44</v>
      </c>
      <c r="C44" s="56">
        <f>SUM(C45:C46)</f>
        <v>6895.4746682750001</v>
      </c>
      <c r="D44" s="56">
        <f>SUM(D45:D46)</f>
        <v>7986.458433111</v>
      </c>
      <c r="E44" s="56">
        <f>SUM(E45:E46)</f>
        <v>8615.7048055970008</v>
      </c>
      <c r="F44" s="57">
        <f t="shared" ref="F44:G46" si="14">(D44-C44)/C44</f>
        <v>0.15821735519607452</v>
      </c>
      <c r="G44" s="58">
        <f t="shared" si="14"/>
        <v>7.8789162650269723E-2</v>
      </c>
      <c r="H44" s="56">
        <f>SUM(H45:H46)</f>
        <v>14825.934140301</v>
      </c>
      <c r="I44" s="56">
        <f>SUM(I45:I46)</f>
        <v>14928.690561039</v>
      </c>
      <c r="J44" s="56">
        <f>SUM(J45:J46)</f>
        <v>15432.259672469001</v>
      </c>
      <c r="K44" s="57">
        <f t="shared" ref="K44:L46" si="15">(I44-H44)/H44</f>
        <v>6.9308564145499369E-3</v>
      </c>
      <c r="L44" s="58">
        <f t="shared" si="15"/>
        <v>3.373163301704564E-2</v>
      </c>
    </row>
    <row r="45" spans="2:12" x14ac:dyDescent="0.25">
      <c r="B45" s="107" t="s">
        <v>24</v>
      </c>
      <c r="C45" s="59">
        <v>1019.353054663</v>
      </c>
      <c r="D45" s="59">
        <v>1249.384003717</v>
      </c>
      <c r="E45" s="59">
        <v>1412.4298533260001</v>
      </c>
      <c r="F45" s="108">
        <f t="shared" si="14"/>
        <v>0.22566366775645633</v>
      </c>
      <c r="G45" s="109">
        <f t="shared" si="14"/>
        <v>0.13050099018710648</v>
      </c>
      <c r="H45" s="59">
        <v>10214.509975415</v>
      </c>
      <c r="I45" s="59">
        <v>10363.71069064</v>
      </c>
      <c r="J45" s="59">
        <v>11058.65134878</v>
      </c>
      <c r="K45" s="108">
        <f t="shared" si="15"/>
        <v>1.4606742328717434E-2</v>
      </c>
      <c r="L45" s="109">
        <f t="shared" si="15"/>
        <v>6.7055196626401053E-2</v>
      </c>
    </row>
    <row r="46" spans="2:12" x14ac:dyDescent="0.25">
      <c r="B46" s="107" t="s">
        <v>25</v>
      </c>
      <c r="C46" s="59">
        <v>5876.1216136120001</v>
      </c>
      <c r="D46" s="59">
        <v>6737.0744293939997</v>
      </c>
      <c r="E46" s="59">
        <v>7203.2749522710001</v>
      </c>
      <c r="F46" s="108">
        <f t="shared" si="14"/>
        <v>0.14651718810373285</v>
      </c>
      <c r="G46" s="109">
        <f t="shared" si="14"/>
        <v>6.9199253735858626E-2</v>
      </c>
      <c r="H46" s="59">
        <v>4611.4241648859997</v>
      </c>
      <c r="I46" s="59">
        <v>4564.979870399</v>
      </c>
      <c r="J46" s="59">
        <v>4373.6083236889999</v>
      </c>
      <c r="K46" s="108">
        <f t="shared" si="15"/>
        <v>-1.0071572864767672E-2</v>
      </c>
      <c r="L46" s="109">
        <f t="shared" si="15"/>
        <v>-4.1921662776855426E-2</v>
      </c>
    </row>
    <row r="47" spans="2:12" x14ac:dyDescent="0.25">
      <c r="B47" s="107"/>
      <c r="C47" s="59"/>
      <c r="D47" s="59"/>
      <c r="E47" s="59"/>
      <c r="F47" s="108"/>
      <c r="G47" s="109"/>
      <c r="H47" s="59"/>
      <c r="I47" s="59"/>
      <c r="J47" s="59"/>
      <c r="K47" s="108"/>
      <c r="L47" s="109"/>
    </row>
    <row r="48" spans="2:12" x14ac:dyDescent="0.25">
      <c r="B48" s="19" t="s">
        <v>45</v>
      </c>
      <c r="C48" s="56">
        <f>C49+C50</f>
        <v>10958.014990509</v>
      </c>
      <c r="D48" s="56">
        <f>D49+D50</f>
        <v>13140.979189259999</v>
      </c>
      <c r="E48" s="56">
        <f>E49+E50</f>
        <v>12701.031275543</v>
      </c>
      <c r="F48" s="57">
        <f t="shared" ref="F48:G50" si="16">(D48-C48)/C48</f>
        <v>0.19921164559837856</v>
      </c>
      <c r="G48" s="58">
        <f t="shared" si="16"/>
        <v>-3.3479081534240895E-2</v>
      </c>
      <c r="H48" s="56">
        <f>SUM(H49:H50)</f>
        <v>7871.3538991630003</v>
      </c>
      <c r="I48" s="56">
        <f>SUM(I49:I50)</f>
        <v>8091.2140361029997</v>
      </c>
      <c r="J48" s="56">
        <f>SUM(J49:J50)</f>
        <v>7856.1417752599991</v>
      </c>
      <c r="K48" s="57">
        <f t="shared" ref="K48:L50" si="17">(I48-H48)/H48</f>
        <v>2.7931679829994456E-2</v>
      </c>
      <c r="L48" s="58">
        <f t="shared" si="17"/>
        <v>-2.9052779940576041E-2</v>
      </c>
    </row>
    <row r="49" spans="2:12" x14ac:dyDescent="0.25">
      <c r="B49" s="107" t="s">
        <v>24</v>
      </c>
      <c r="C49" s="59">
        <v>185.43618266000001</v>
      </c>
      <c r="D49" s="59">
        <v>212.38083032700001</v>
      </c>
      <c r="E49" s="59">
        <v>234.59247462799999</v>
      </c>
      <c r="F49" s="108">
        <f t="shared" si="16"/>
        <v>0.14530415413265602</v>
      </c>
      <c r="G49" s="109">
        <f t="shared" si="16"/>
        <v>0.10458403551206104</v>
      </c>
      <c r="H49" s="59">
        <v>2540.526751593</v>
      </c>
      <c r="I49" s="59">
        <v>2438.436614835</v>
      </c>
      <c r="J49" s="59">
        <v>2522.5948138429999</v>
      </c>
      <c r="K49" s="108">
        <f t="shared" si="17"/>
        <v>-4.0184633637093507E-2</v>
      </c>
      <c r="L49" s="109">
        <f t="shared" si="17"/>
        <v>3.4513178852383072E-2</v>
      </c>
    </row>
    <row r="50" spans="2:12" x14ac:dyDescent="0.25">
      <c r="B50" s="107" t="s">
        <v>25</v>
      </c>
      <c r="C50" s="59">
        <v>10772.578807849</v>
      </c>
      <c r="D50" s="59">
        <v>12928.598358932999</v>
      </c>
      <c r="E50" s="59">
        <v>12466.438800915001</v>
      </c>
      <c r="F50" s="108">
        <f t="shared" si="16"/>
        <v>0.20013959419940403</v>
      </c>
      <c r="G50" s="109">
        <f t="shared" si="16"/>
        <v>-3.5747073672427118E-2</v>
      </c>
      <c r="H50" s="59">
        <v>5330.8271475700003</v>
      </c>
      <c r="I50" s="59">
        <v>5652.7774212679997</v>
      </c>
      <c r="J50" s="59">
        <v>5333.5469614169997</v>
      </c>
      <c r="K50" s="108">
        <f t="shared" si="17"/>
        <v>6.0394056079037736E-2</v>
      </c>
      <c r="L50" s="109">
        <f t="shared" si="17"/>
        <v>-5.6473205304339046E-2</v>
      </c>
    </row>
    <row r="51" spans="2:12" x14ac:dyDescent="0.25">
      <c r="B51" s="107"/>
      <c r="C51" s="59"/>
      <c r="D51" s="59"/>
      <c r="E51" s="59"/>
      <c r="F51" s="108"/>
      <c r="G51" s="109"/>
      <c r="H51" s="59"/>
      <c r="I51" s="59"/>
      <c r="J51" s="59"/>
      <c r="K51" s="108"/>
      <c r="L51" s="109"/>
    </row>
    <row r="52" spans="2:12" x14ac:dyDescent="0.25">
      <c r="B52" s="19" t="s">
        <v>46</v>
      </c>
      <c r="C52" s="56">
        <f>SUM(C53:C54)</f>
        <v>5026.0177693079995</v>
      </c>
      <c r="D52" s="56">
        <f>SUM(D53:D54)</f>
        <v>5429.0450849440003</v>
      </c>
      <c r="E52" s="56">
        <f>SUM(E53:E54)</f>
        <v>5051.2048357789999</v>
      </c>
      <c r="F52" s="57">
        <f t="shared" ref="F52:G54" si="18">(D52-C52)/C52</f>
        <v>8.0188199511974881E-2</v>
      </c>
      <c r="G52" s="58">
        <f t="shared" si="18"/>
        <v>-6.9596078730832234E-2</v>
      </c>
      <c r="H52" s="56">
        <f>SUM(H53:H54)</f>
        <v>11662.397983875</v>
      </c>
      <c r="I52" s="56">
        <f>SUM(I53:I54)</f>
        <v>10967.794658529001</v>
      </c>
      <c r="J52" s="56">
        <f>SUM(J53:J54)</f>
        <v>11213.244404179</v>
      </c>
      <c r="K52" s="57">
        <f t="shared" ref="K52:L54" si="19">(I52-H52)/H52</f>
        <v>-5.9559219836811568E-2</v>
      </c>
      <c r="L52" s="58">
        <f t="shared" si="19"/>
        <v>2.2379133936385992E-2</v>
      </c>
    </row>
    <row r="53" spans="2:12" x14ac:dyDescent="0.25">
      <c r="B53" s="107" t="s">
        <v>24</v>
      </c>
      <c r="C53" s="59">
        <v>1880.347898325</v>
      </c>
      <c r="D53" s="59">
        <v>1954.5910584640001</v>
      </c>
      <c r="E53" s="59">
        <v>1647.528087743</v>
      </c>
      <c r="F53" s="108">
        <f t="shared" si="18"/>
        <v>3.9483736070934194E-2</v>
      </c>
      <c r="G53" s="109">
        <f t="shared" si="18"/>
        <v>-0.15709831956476003</v>
      </c>
      <c r="H53" s="59">
        <v>8419.6103496420001</v>
      </c>
      <c r="I53" s="59">
        <v>7625.0339376729999</v>
      </c>
      <c r="J53" s="59">
        <v>7797.2726212320003</v>
      </c>
      <c r="K53" s="108">
        <f t="shared" si="19"/>
        <v>-9.4372112125448354E-2</v>
      </c>
      <c r="L53" s="109">
        <f t="shared" si="19"/>
        <v>2.2588579272810962E-2</v>
      </c>
    </row>
    <row r="54" spans="2:12" x14ac:dyDescent="0.25">
      <c r="B54" s="107" t="s">
        <v>25</v>
      </c>
      <c r="C54" s="59">
        <v>3145.6698709829998</v>
      </c>
      <c r="D54" s="59">
        <v>3474.4540264799998</v>
      </c>
      <c r="E54" s="59">
        <v>3403.6767480359999</v>
      </c>
      <c r="F54" s="108">
        <f t="shared" si="18"/>
        <v>0.1045195996343562</v>
      </c>
      <c r="G54" s="109">
        <f t="shared" si="18"/>
        <v>-2.0370762688060363E-2</v>
      </c>
      <c r="H54" s="59">
        <v>3242.7876342330001</v>
      </c>
      <c r="I54" s="59">
        <v>3342.7607208560003</v>
      </c>
      <c r="J54" s="59">
        <v>3415.9717829470001</v>
      </c>
      <c r="K54" s="108">
        <f t="shared" si="19"/>
        <v>3.0829365934302484E-2</v>
      </c>
      <c r="L54" s="109">
        <f t="shared" si="19"/>
        <v>2.1901376797395244E-2</v>
      </c>
    </row>
    <row r="55" spans="2:12" x14ac:dyDescent="0.25">
      <c r="B55" s="19"/>
      <c r="C55" s="56"/>
      <c r="D55" s="56"/>
      <c r="E55" s="56"/>
      <c r="F55" s="57"/>
      <c r="G55" s="58"/>
      <c r="H55" s="56"/>
      <c r="I55" s="56"/>
      <c r="J55" s="56"/>
      <c r="K55" s="57"/>
      <c r="L55" s="61"/>
    </row>
    <row r="56" spans="2:12" x14ac:dyDescent="0.25">
      <c r="B56" s="19" t="s">
        <v>32</v>
      </c>
      <c r="C56" s="56">
        <f t="shared" ref="C56:E58" si="20">C52+C40+C28+C24+C20+C16</f>
        <v>42269.357126577001</v>
      </c>
      <c r="D56" s="56">
        <f t="shared" si="20"/>
        <v>45459.448135541003</v>
      </c>
      <c r="E56" s="56">
        <f t="shared" si="20"/>
        <v>46404.572141382996</v>
      </c>
      <c r="F56" s="57">
        <f t="shared" ref="F56:G58" si="21">(D56-C56)/C56</f>
        <v>7.5470535296081456E-2</v>
      </c>
      <c r="G56" s="58">
        <f t="shared" si="21"/>
        <v>2.0790485687904311E-2</v>
      </c>
      <c r="H56" s="56">
        <f>H16+H20+H24+H28+H40+H52</f>
        <v>61698.733599476996</v>
      </c>
      <c r="I56" s="56">
        <f>I16+I20+I24+I28+I40+I52</f>
        <v>59435.501498094003</v>
      </c>
      <c r="J56" s="56">
        <f>J16+J20+J24+J28+J40+J52</f>
        <v>59901.479246104005</v>
      </c>
      <c r="K56" s="57">
        <f t="shared" ref="K56:L58" si="22">(I56-H56)/H56</f>
        <v>-3.6681986312311898E-2</v>
      </c>
      <c r="L56" s="58">
        <f t="shared" si="22"/>
        <v>7.8400574785247677E-3</v>
      </c>
    </row>
    <row r="57" spans="2:12" x14ac:dyDescent="0.25">
      <c r="B57" s="20" t="s">
        <v>24</v>
      </c>
      <c r="C57" s="59">
        <f t="shared" si="20"/>
        <v>13797.695610617</v>
      </c>
      <c r="D57" s="59">
        <f t="shared" si="20"/>
        <v>12833.513490101001</v>
      </c>
      <c r="E57" s="59">
        <f t="shared" si="20"/>
        <v>14517.127892005999</v>
      </c>
      <c r="F57" s="108">
        <f t="shared" si="21"/>
        <v>-6.987993848582108E-2</v>
      </c>
      <c r="G57" s="109">
        <f t="shared" si="21"/>
        <v>0.13118889096143763</v>
      </c>
      <c r="H57" s="59">
        <f t="shared" ref="H57:J58" si="23">H53+H41+H29+H25+H21+H17</f>
        <v>42581.391372398997</v>
      </c>
      <c r="I57" s="59">
        <f t="shared" si="23"/>
        <v>40075.185430658996</v>
      </c>
      <c r="J57" s="59">
        <f t="shared" si="23"/>
        <v>41347.105142780005</v>
      </c>
      <c r="K57" s="108">
        <f t="shared" si="22"/>
        <v>-5.8856835367867032E-2</v>
      </c>
      <c r="L57" s="109">
        <f t="shared" si="22"/>
        <v>3.1738336290964321E-2</v>
      </c>
    </row>
    <row r="58" spans="2:12" x14ac:dyDescent="0.25">
      <c r="B58" s="20" t="s">
        <v>25</v>
      </c>
      <c r="C58" s="59">
        <f t="shared" si="20"/>
        <v>28471.661515960001</v>
      </c>
      <c r="D58" s="59">
        <f t="shared" si="20"/>
        <v>32625.934645440004</v>
      </c>
      <c r="E58" s="59">
        <f t="shared" si="20"/>
        <v>31887.444249376997</v>
      </c>
      <c r="F58" s="108">
        <f t="shared" si="21"/>
        <v>0.14590905160737791</v>
      </c>
      <c r="G58" s="109">
        <f t="shared" si="21"/>
        <v>-2.2635072499485407E-2</v>
      </c>
      <c r="H58" s="59">
        <f t="shared" si="23"/>
        <v>19117.342227077996</v>
      </c>
      <c r="I58" s="59">
        <f t="shared" si="23"/>
        <v>19360.316067435</v>
      </c>
      <c r="J58" s="59">
        <f t="shared" si="23"/>
        <v>18554.374103324</v>
      </c>
      <c r="K58" s="108">
        <f t="shared" si="22"/>
        <v>1.2709603535414768E-2</v>
      </c>
      <c r="L58" s="109">
        <f t="shared" si="22"/>
        <v>-4.1628554064085437E-2</v>
      </c>
    </row>
    <row r="59" spans="2:12" ht="15.75" thickBot="1" x14ac:dyDescent="0.3">
      <c r="B59" s="111"/>
      <c r="C59" s="112"/>
      <c r="D59" s="112"/>
      <c r="E59" s="112"/>
      <c r="F59" s="112"/>
      <c r="G59" s="113"/>
      <c r="H59" s="112"/>
      <c r="I59" s="112"/>
      <c r="J59" s="112"/>
      <c r="K59" s="112"/>
      <c r="L59" s="113"/>
    </row>
    <row r="60" spans="2:12" ht="15.75" thickBot="1" x14ac:dyDescent="0.3">
      <c r="B60" s="14"/>
      <c r="C60" s="114"/>
      <c r="D60" s="112"/>
      <c r="E60" s="112"/>
      <c r="F60" s="112"/>
      <c r="G60" s="114"/>
      <c r="H60" s="114"/>
      <c r="I60" s="114"/>
      <c r="J60" s="114"/>
      <c r="K60" s="114"/>
      <c r="L60" s="114"/>
    </row>
    <row r="61" spans="2:12" ht="15.75" thickBot="1" x14ac:dyDescent="0.3">
      <c r="B61" s="14"/>
      <c r="C61" s="115"/>
      <c r="D61" s="25" t="s">
        <v>62</v>
      </c>
      <c r="E61" s="25" t="s">
        <v>63</v>
      </c>
      <c r="F61" s="25" t="s">
        <v>64</v>
      </c>
      <c r="G61" s="116"/>
      <c r="H61" s="117"/>
      <c r="I61" s="118"/>
      <c r="J61" s="118"/>
      <c r="K61" s="119"/>
      <c r="L61" s="119"/>
    </row>
    <row r="62" spans="2:12" x14ac:dyDescent="0.25">
      <c r="B62" s="23" t="s">
        <v>33</v>
      </c>
      <c r="C62" s="120"/>
      <c r="D62" s="88">
        <f>C56-H56</f>
        <v>-19429.376472899996</v>
      </c>
      <c r="E62" s="88">
        <f>D56-I56</f>
        <v>-13976.053362553001</v>
      </c>
      <c r="F62" s="89">
        <f>E56-J56</f>
        <v>-13496.907104721009</v>
      </c>
      <c r="G62" s="119"/>
      <c r="H62" s="121"/>
      <c r="I62" s="122"/>
      <c r="J62" s="122"/>
      <c r="K62" s="118"/>
      <c r="L62" s="119"/>
    </row>
    <row r="63" spans="2:12" x14ac:dyDescent="0.25">
      <c r="B63" s="20" t="s">
        <v>24</v>
      </c>
      <c r="C63" s="119"/>
      <c r="D63" s="63">
        <f t="shared" ref="D63:F64" si="24">C57-H57</f>
        <v>-28783.695761781997</v>
      </c>
      <c r="E63" s="63">
        <f t="shared" si="24"/>
        <v>-27241.671940557993</v>
      </c>
      <c r="F63" s="65">
        <f t="shared" si="24"/>
        <v>-26829.977250774005</v>
      </c>
      <c r="G63" s="119"/>
      <c r="H63" s="123"/>
      <c r="I63" s="118"/>
      <c r="J63" s="122"/>
      <c r="K63" s="118"/>
      <c r="L63" s="119"/>
    </row>
    <row r="64" spans="2:12" x14ac:dyDescent="0.25">
      <c r="B64" s="20" t="s">
        <v>25</v>
      </c>
      <c r="C64" s="119"/>
      <c r="D64" s="63">
        <f t="shared" si="24"/>
        <v>9354.3192888820049</v>
      </c>
      <c r="E64" s="63">
        <f t="shared" si="24"/>
        <v>13265.618578005004</v>
      </c>
      <c r="F64" s="65">
        <f t="shared" si="24"/>
        <v>13333.070146052996</v>
      </c>
      <c r="G64" s="119"/>
      <c r="H64" s="118"/>
      <c r="I64" s="122"/>
      <c r="J64" s="122"/>
      <c r="K64" s="118"/>
      <c r="L64" s="119"/>
    </row>
    <row r="65" spans="2:12" x14ac:dyDescent="0.25">
      <c r="B65" s="20"/>
      <c r="C65" s="119"/>
      <c r="D65" s="63"/>
      <c r="E65" s="63"/>
      <c r="F65" s="65"/>
      <c r="G65" s="119"/>
      <c r="H65" s="118"/>
      <c r="I65" s="119"/>
      <c r="J65" s="119"/>
      <c r="K65" s="119"/>
      <c r="L65" s="119"/>
    </row>
    <row r="66" spans="2:12" x14ac:dyDescent="0.25">
      <c r="B66" s="19" t="s">
        <v>34</v>
      </c>
      <c r="C66" s="119"/>
      <c r="D66" s="66">
        <f t="shared" ref="D66:F68" si="25">C56/H56</f>
        <v>0.68509278328097334</v>
      </c>
      <c r="E66" s="66">
        <f t="shared" si="25"/>
        <v>0.76485344599975846</v>
      </c>
      <c r="F66" s="67">
        <f t="shared" si="25"/>
        <v>0.7746815725656917</v>
      </c>
      <c r="G66" s="119"/>
      <c r="H66" s="119"/>
      <c r="I66" s="119"/>
      <c r="J66" s="119"/>
      <c r="K66" s="119"/>
      <c r="L66" s="119"/>
    </row>
    <row r="67" spans="2:12" x14ac:dyDescent="0.25">
      <c r="B67" s="20" t="s">
        <v>24</v>
      </c>
      <c r="C67" s="119"/>
      <c r="D67" s="66">
        <f t="shared" si="25"/>
        <v>0.32403111232200327</v>
      </c>
      <c r="E67" s="66">
        <f t="shared" si="25"/>
        <v>0.32023591038166199</v>
      </c>
      <c r="F67" s="67">
        <f t="shared" si="25"/>
        <v>0.35110385217720541</v>
      </c>
      <c r="G67" s="119"/>
      <c r="H67" s="119"/>
      <c r="I67" s="119"/>
      <c r="J67" s="119"/>
      <c r="K67" s="119"/>
      <c r="L67" s="119"/>
    </row>
    <row r="68" spans="2:12" ht="15.75" thickBot="1" x14ac:dyDescent="0.3">
      <c r="B68" s="21" t="s">
        <v>25</v>
      </c>
      <c r="C68" s="124"/>
      <c r="D68" s="68">
        <f t="shared" si="25"/>
        <v>1.4893106571912729</v>
      </c>
      <c r="E68" s="68">
        <f t="shared" si="25"/>
        <v>1.6851963848006812</v>
      </c>
      <c r="F68" s="69">
        <f t="shared" si="25"/>
        <v>1.718594444189006</v>
      </c>
      <c r="G68" s="119"/>
      <c r="H68" s="125"/>
      <c r="I68" s="119"/>
      <c r="J68" s="119"/>
      <c r="K68" s="119"/>
      <c r="L68" s="119"/>
    </row>
    <row r="69" spans="2:12" x14ac:dyDescent="0.25">
      <c r="H69" s="118"/>
    </row>
  </sheetData>
  <mergeCells count="2">
    <mergeCell ref="B10:L10"/>
    <mergeCell ref="B8:L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BA8C-AD02-47E5-BD78-900192117D62}">
  <dimension ref="B1:M53"/>
  <sheetViews>
    <sheetView tabSelected="1" workbookViewId="0">
      <selection activeCell="F10" sqref="F10"/>
    </sheetView>
  </sheetViews>
  <sheetFormatPr baseColWidth="10" defaultRowHeight="15" x14ac:dyDescent="0.25"/>
  <cols>
    <col min="1" max="1" width="1.5703125" customWidth="1"/>
    <col min="2" max="2" width="37" customWidth="1"/>
    <col min="3" max="12" width="11.28515625" customWidth="1"/>
  </cols>
  <sheetData>
    <row r="1" spans="2:12" x14ac:dyDescent="0.25">
      <c r="B1" s="95"/>
    </row>
    <row r="2" spans="2:12" x14ac:dyDescent="0.25">
      <c r="B2" s="95"/>
    </row>
    <row r="3" spans="2:12" x14ac:dyDescent="0.25">
      <c r="B3" s="95"/>
    </row>
    <row r="4" spans="2:12" x14ac:dyDescent="0.25">
      <c r="B4" s="95"/>
    </row>
    <row r="5" spans="2:12" x14ac:dyDescent="0.25">
      <c r="B5" s="95"/>
    </row>
    <row r="6" spans="2:12" x14ac:dyDescent="0.25">
      <c r="B6" s="95"/>
    </row>
    <row r="7" spans="2:12" ht="11.25" customHeight="1" x14ac:dyDescent="0.25">
      <c r="B7" s="95"/>
    </row>
    <row r="8" spans="2:12" ht="30" customHeight="1" x14ac:dyDescent="0.25">
      <c r="B8" s="158" t="s">
        <v>58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9" spans="2:12" ht="18.75" x14ac:dyDescent="0.3">
      <c r="B9" s="159" t="s">
        <v>65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</row>
    <row r="10" spans="2:12" ht="9" customHeight="1" x14ac:dyDescent="0.3"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spans="2:12" ht="16.5" thickBot="1" x14ac:dyDescent="0.3">
      <c r="B11" s="75"/>
      <c r="C11" s="76"/>
      <c r="D11" s="13"/>
      <c r="E11" s="77"/>
      <c r="F11" s="77"/>
      <c r="G11" s="31"/>
      <c r="H11" s="34"/>
      <c r="I11" s="13"/>
      <c r="J11" s="13"/>
      <c r="K11" s="13"/>
      <c r="L11" s="13"/>
    </row>
    <row r="12" spans="2:12" ht="15.75" thickBot="1" x14ac:dyDescent="0.3">
      <c r="B12" s="16" t="s">
        <v>18</v>
      </c>
      <c r="C12" s="78" t="s">
        <v>19</v>
      </c>
      <c r="D12" s="78"/>
      <c r="E12" s="78"/>
      <c r="F12" s="79"/>
      <c r="G12" s="80"/>
      <c r="H12" s="78" t="s">
        <v>20</v>
      </c>
      <c r="I12" s="78"/>
      <c r="J12" s="78"/>
      <c r="K12" s="79"/>
      <c r="L12" s="81"/>
    </row>
    <row r="13" spans="2:12" x14ac:dyDescent="0.25">
      <c r="B13" s="17"/>
      <c r="C13" s="14"/>
      <c r="D13" s="52" t="s">
        <v>21</v>
      </c>
      <c r="E13" s="62"/>
      <c r="F13" s="52" t="s">
        <v>22</v>
      </c>
      <c r="G13" s="98"/>
      <c r="H13" s="14"/>
      <c r="I13" s="52" t="s">
        <v>21</v>
      </c>
      <c r="J13" s="62"/>
      <c r="K13" s="52" t="s">
        <v>22</v>
      </c>
      <c r="L13" s="98"/>
    </row>
    <row r="14" spans="2:12" ht="14.25" customHeight="1" thickBot="1" x14ac:dyDescent="0.3">
      <c r="B14" s="17"/>
      <c r="C14" s="126" t="s">
        <v>66</v>
      </c>
      <c r="D14" s="126" t="s">
        <v>67</v>
      </c>
      <c r="E14" s="126" t="s">
        <v>68</v>
      </c>
      <c r="F14" s="96" t="s">
        <v>69</v>
      </c>
      <c r="G14" s="96" t="s">
        <v>70</v>
      </c>
      <c r="H14" s="126" t="s">
        <v>66</v>
      </c>
      <c r="I14" s="126" t="s">
        <v>67</v>
      </c>
      <c r="J14" s="126" t="s">
        <v>68</v>
      </c>
      <c r="K14" s="96" t="s">
        <v>69</v>
      </c>
      <c r="L14" s="96" t="s">
        <v>70</v>
      </c>
    </row>
    <row r="15" spans="2:12" x14ac:dyDescent="0.25">
      <c r="B15" s="18"/>
      <c r="C15" s="127"/>
      <c r="D15" s="127"/>
      <c r="E15" s="127"/>
      <c r="F15" s="127"/>
      <c r="G15" s="128"/>
      <c r="H15" s="127"/>
      <c r="I15" s="127"/>
      <c r="J15" s="127"/>
      <c r="K15" s="127"/>
      <c r="L15" s="128"/>
    </row>
    <row r="16" spans="2:12" x14ac:dyDescent="0.25">
      <c r="B16" s="19" t="s">
        <v>23</v>
      </c>
      <c r="C16" s="129">
        <f>SUM(C17:C18)</f>
        <v>2633.5576833949999</v>
      </c>
      <c r="D16" s="129">
        <f>SUM(D17:D18)</f>
        <v>3521.907757768</v>
      </c>
      <c r="E16" s="129">
        <f>SUM(E17:E18)</f>
        <v>5134.2070221639997</v>
      </c>
      <c r="F16" s="130">
        <f t="shared" ref="F16:G18" si="0">(D16-C16)/C16</f>
        <v>0.33731939116966703</v>
      </c>
      <c r="G16" s="131">
        <f t="shared" si="0"/>
        <v>0.45779145147679567</v>
      </c>
      <c r="H16" s="129">
        <f>SUM(H17:H18)</f>
        <v>4835.0743830289994</v>
      </c>
      <c r="I16" s="129">
        <f>SUM(I17:I18)</f>
        <v>4617.2102448740006</v>
      </c>
      <c r="J16" s="129">
        <f>SUM(J17:J18)</f>
        <v>3530.8859333410001</v>
      </c>
      <c r="K16" s="130">
        <f t="shared" ref="K16:L18" si="1">(I16-H16)/H16</f>
        <v>-4.505910786392385E-2</v>
      </c>
      <c r="L16" s="131">
        <f t="shared" si="1"/>
        <v>-0.23527720288220172</v>
      </c>
    </row>
    <row r="17" spans="2:12" x14ac:dyDescent="0.25">
      <c r="B17" s="20" t="s">
        <v>24</v>
      </c>
      <c r="C17" s="60">
        <v>2610.9010704739999</v>
      </c>
      <c r="D17" s="60">
        <v>3473.1210848730002</v>
      </c>
      <c r="E17" s="60">
        <v>5091.4653737999997</v>
      </c>
      <c r="F17" s="132">
        <f t="shared" si="0"/>
        <v>0.33023848515350579</v>
      </c>
      <c r="G17" s="133">
        <f t="shared" si="0"/>
        <v>0.46596253035219953</v>
      </c>
      <c r="H17" s="60">
        <v>4495.6704208379997</v>
      </c>
      <c r="I17" s="60">
        <v>4439.1764049060002</v>
      </c>
      <c r="J17" s="60">
        <v>3353.2482534159999</v>
      </c>
      <c r="K17" s="132">
        <f t="shared" si="1"/>
        <v>-1.2566316176146402E-2</v>
      </c>
      <c r="L17" s="134">
        <f t="shared" si="1"/>
        <v>-0.2446237888383701</v>
      </c>
    </row>
    <row r="18" spans="2:12" x14ac:dyDescent="0.25">
      <c r="B18" s="20" t="s">
        <v>25</v>
      </c>
      <c r="C18" s="60">
        <v>22.656612921000001</v>
      </c>
      <c r="D18" s="60">
        <v>48.786672895000002</v>
      </c>
      <c r="E18" s="60">
        <v>42.741648364</v>
      </c>
      <c r="F18" s="132">
        <f t="shared" si="0"/>
        <v>1.1533083106954847</v>
      </c>
      <c r="G18" s="133">
        <f t="shared" si="0"/>
        <v>-0.12390729214124251</v>
      </c>
      <c r="H18" s="60">
        <v>339.40396219100001</v>
      </c>
      <c r="I18" s="60">
        <v>178.033839968</v>
      </c>
      <c r="J18" s="60">
        <v>177.63767992500001</v>
      </c>
      <c r="K18" s="132">
        <f t="shared" si="1"/>
        <v>-0.47545149791795527</v>
      </c>
      <c r="L18" s="134">
        <f t="shared" si="1"/>
        <v>-2.2251951823944638E-3</v>
      </c>
    </row>
    <row r="19" spans="2:12" x14ac:dyDescent="0.25">
      <c r="B19" s="18"/>
      <c r="C19" s="129"/>
      <c r="D19" s="129"/>
      <c r="E19" s="129"/>
      <c r="F19" s="135"/>
      <c r="G19" s="136"/>
      <c r="H19" s="129"/>
      <c r="I19" s="129"/>
      <c r="J19" s="129"/>
      <c r="K19" s="135"/>
      <c r="L19" s="137"/>
    </row>
    <row r="20" spans="2:12" x14ac:dyDescent="0.25">
      <c r="B20" s="19" t="s">
        <v>26</v>
      </c>
      <c r="C20" s="129">
        <f>SUM(C21:C22)</f>
        <v>3846.9668391999999</v>
      </c>
      <c r="D20" s="129">
        <f>SUM(D21:D22)</f>
        <v>2376.9390113069999</v>
      </c>
      <c r="E20" s="129">
        <f>SUM(E21:E22)</f>
        <v>3005.308115115</v>
      </c>
      <c r="F20" s="130">
        <f>(D20-C20)/C20</f>
        <v>-0.38212646205151618</v>
      </c>
      <c r="G20" s="131">
        <f>(E20-D20)/D20</f>
        <v>0.26436063391566822</v>
      </c>
      <c r="H20" s="129">
        <f>SUM(H21:H22)</f>
        <v>10889.241429107</v>
      </c>
      <c r="I20" s="129">
        <f>SUM(I21:I22)</f>
        <v>9984.0422019189991</v>
      </c>
      <c r="J20" s="129">
        <f>SUM(J21:J22)</f>
        <v>11427.419722939001</v>
      </c>
      <c r="K20" s="130">
        <f>(I20-H20)/H20</f>
        <v>-8.3127849913254614E-2</v>
      </c>
      <c r="L20" s="131">
        <f>(J20-I20)/I20</f>
        <v>0.14456845151782063</v>
      </c>
    </row>
    <row r="21" spans="2:12" x14ac:dyDescent="0.25">
      <c r="B21" s="20" t="s">
        <v>24</v>
      </c>
      <c r="C21" s="60">
        <v>3846.9668391999999</v>
      </c>
      <c r="D21" s="60">
        <v>2376.9390113069999</v>
      </c>
      <c r="E21" s="60">
        <v>3005.308115115</v>
      </c>
      <c r="F21" s="132">
        <f>(D21-C21)/C21</f>
        <v>-0.38212646205151618</v>
      </c>
      <c r="G21" s="134">
        <f>(E21-D21)/D21</f>
        <v>0.26436063391566822</v>
      </c>
      <c r="H21" s="60">
        <v>10889.241429107</v>
      </c>
      <c r="I21" s="60">
        <v>9984.0422019189991</v>
      </c>
      <c r="J21" s="60">
        <v>11427.419722939001</v>
      </c>
      <c r="K21" s="132">
        <f>(I21-H21)/H21</f>
        <v>-8.3127849913254614E-2</v>
      </c>
      <c r="L21" s="134">
        <f>(J21-I21)/I21</f>
        <v>0.14456845151782063</v>
      </c>
    </row>
    <row r="22" spans="2:12" x14ac:dyDescent="0.25">
      <c r="B22" s="20" t="s">
        <v>25</v>
      </c>
      <c r="C22" s="60">
        <v>0</v>
      </c>
      <c r="D22" s="60">
        <v>0</v>
      </c>
      <c r="E22" s="60">
        <v>0</v>
      </c>
      <c r="F22" s="132" t="s">
        <v>27</v>
      </c>
      <c r="G22" s="134"/>
      <c r="H22" s="60">
        <v>0</v>
      </c>
      <c r="I22" s="60">
        <v>0</v>
      </c>
      <c r="J22" s="60">
        <v>0</v>
      </c>
      <c r="K22" s="132" t="s">
        <v>27</v>
      </c>
      <c r="L22" s="134" t="s">
        <v>27</v>
      </c>
    </row>
    <row r="23" spans="2:12" x14ac:dyDescent="0.25">
      <c r="B23" s="18"/>
      <c r="C23" s="129"/>
      <c r="D23" s="129"/>
      <c r="E23" s="129"/>
      <c r="F23" s="135"/>
      <c r="G23" s="136"/>
      <c r="H23" s="129"/>
      <c r="I23" s="129"/>
      <c r="J23" s="129"/>
      <c r="K23" s="135"/>
      <c r="L23" s="137"/>
    </row>
    <row r="24" spans="2:12" x14ac:dyDescent="0.25">
      <c r="B24" s="19" t="s">
        <v>28</v>
      </c>
      <c r="C24" s="129">
        <f>SUM(C25:C26)</f>
        <v>2761.9033465839998</v>
      </c>
      <c r="D24" s="129">
        <f>SUM(D25:D26)</f>
        <v>2102.655863209</v>
      </c>
      <c r="E24" s="129">
        <f>SUM(E25:E26)</f>
        <v>1589.5314113269999</v>
      </c>
      <c r="F24" s="130">
        <f>(D24-C24)/C24</f>
        <v>-0.23869317664225134</v>
      </c>
      <c r="G24" s="131">
        <f>(E24-D24)/D24</f>
        <v>-0.24403634511017294</v>
      </c>
      <c r="H24" s="129">
        <f>SUM(H25:H26)</f>
        <v>1648.9588919089999</v>
      </c>
      <c r="I24" s="129">
        <f>SUM(I25:I26)</f>
        <v>1118.148507182</v>
      </c>
      <c r="J24" s="129">
        <f>SUM(J25:J26)</f>
        <v>829.52342437100003</v>
      </c>
      <c r="K24" s="130">
        <f>(I24-H24)/H24</f>
        <v>-0.32190637821933854</v>
      </c>
      <c r="L24" s="131">
        <f>(J24-I24)/I24</f>
        <v>-0.25812768246536749</v>
      </c>
    </row>
    <row r="25" spans="2:12" x14ac:dyDescent="0.25">
      <c r="B25" s="20" t="s">
        <v>24</v>
      </c>
      <c r="C25" s="60">
        <v>2761.9033465839998</v>
      </c>
      <c r="D25" s="60">
        <v>2102.655863209</v>
      </c>
      <c r="E25" s="60">
        <v>1589.5314113269999</v>
      </c>
      <c r="F25" s="132">
        <f>(D25-C25)/C25</f>
        <v>-0.23869317664225134</v>
      </c>
      <c r="G25" s="134">
        <f>(E25-D25)/D25</f>
        <v>-0.24403634511017294</v>
      </c>
      <c r="H25" s="60">
        <v>1648.9588919089999</v>
      </c>
      <c r="I25" s="60">
        <v>1118.148507182</v>
      </c>
      <c r="J25" s="60">
        <v>829.52342437100003</v>
      </c>
      <c r="K25" s="132">
        <f>(I25-H25)/H25</f>
        <v>-0.32190637821933854</v>
      </c>
      <c r="L25" s="134">
        <f>(J25-I25)/I25</f>
        <v>-0.25812768246536749</v>
      </c>
    </row>
    <row r="26" spans="2:12" x14ac:dyDescent="0.25">
      <c r="B26" s="20" t="s">
        <v>25</v>
      </c>
      <c r="C26" s="60">
        <v>0</v>
      </c>
      <c r="D26" s="60">
        <v>0</v>
      </c>
      <c r="E26" s="60">
        <v>0</v>
      </c>
      <c r="F26" s="132" t="s">
        <v>27</v>
      </c>
      <c r="G26" s="134"/>
      <c r="H26" s="60">
        <v>0</v>
      </c>
      <c r="I26" s="60">
        <v>0</v>
      </c>
      <c r="J26" s="60">
        <v>0</v>
      </c>
      <c r="K26" s="132" t="s">
        <v>27</v>
      </c>
      <c r="L26" s="134" t="s">
        <v>27</v>
      </c>
    </row>
    <row r="27" spans="2:12" x14ac:dyDescent="0.25">
      <c r="B27" s="18"/>
      <c r="C27" s="129"/>
      <c r="D27" s="129"/>
      <c r="E27" s="129"/>
      <c r="F27" s="135"/>
      <c r="G27" s="136"/>
      <c r="H27" s="129"/>
      <c r="I27" s="129"/>
      <c r="J27" s="129"/>
      <c r="K27" s="135"/>
      <c r="L27" s="137"/>
    </row>
    <row r="28" spans="2:12" x14ac:dyDescent="0.25">
      <c r="B28" s="19" t="s">
        <v>29</v>
      </c>
      <c r="C28" s="129">
        <f>SUM(C29:C30)</f>
        <v>12534.669652772001</v>
      </c>
      <c r="D28" s="129">
        <f>SUM(D29:D30)</f>
        <v>14584.546021722999</v>
      </c>
      <c r="E28" s="129">
        <f>SUM(E29:E30)</f>
        <v>13756.854732963002</v>
      </c>
      <c r="F28" s="130">
        <f t="shared" ref="F28:G30" si="2">(D28-C28)/C28</f>
        <v>0.1635365291416096</v>
      </c>
      <c r="G28" s="131">
        <f t="shared" si="2"/>
        <v>-5.6751254891800537E-2</v>
      </c>
      <c r="H28" s="129">
        <f>SUM(H29:H30)</f>
        <v>25062.656566199999</v>
      </c>
      <c r="I28" s="129">
        <f>SUM(I29:I30)</f>
        <v>23975.907099795</v>
      </c>
      <c r="J28" s="129">
        <f>SUM(J29:J30)</f>
        <v>22922.260249785999</v>
      </c>
      <c r="K28" s="130">
        <f t="shared" ref="K28:L30" si="3">(I28-H28)/H28</f>
        <v>-4.336130384001715E-2</v>
      </c>
      <c r="L28" s="131">
        <f t="shared" si="3"/>
        <v>-4.3946068260249903E-2</v>
      </c>
    </row>
    <row r="29" spans="2:12" x14ac:dyDescent="0.25">
      <c r="B29" s="20" t="s">
        <v>24</v>
      </c>
      <c r="C29" s="60">
        <v>2097.1286884840001</v>
      </c>
      <c r="D29" s="60">
        <v>1987.405113242</v>
      </c>
      <c r="E29" s="60">
        <v>1714.9978170069999</v>
      </c>
      <c r="F29" s="132">
        <f t="shared" si="2"/>
        <v>-5.2320859394336248E-2</v>
      </c>
      <c r="G29" s="134">
        <f t="shared" si="2"/>
        <v>-0.13706681864706963</v>
      </c>
      <c r="H29" s="60">
        <v>11358.170261109</v>
      </c>
      <c r="I29" s="60">
        <v>9851.0507242000003</v>
      </c>
      <c r="J29" s="60">
        <v>9748.8488169800003</v>
      </c>
      <c r="K29" s="132">
        <f t="shared" si="3"/>
        <v>-0.13269034556291698</v>
      </c>
      <c r="L29" s="134">
        <f t="shared" si="3"/>
        <v>-1.0374721446609935E-2</v>
      </c>
    </row>
    <row r="30" spans="2:12" x14ac:dyDescent="0.25">
      <c r="B30" s="20" t="s">
        <v>25</v>
      </c>
      <c r="C30" s="60">
        <v>10437.540964288</v>
      </c>
      <c r="D30" s="60">
        <v>12597.140908481</v>
      </c>
      <c r="E30" s="60">
        <v>12041.856915956001</v>
      </c>
      <c r="F30" s="132">
        <f t="shared" si="2"/>
        <v>0.20690696703199166</v>
      </c>
      <c r="G30" s="134">
        <f t="shared" si="2"/>
        <v>-4.4080160455389941E-2</v>
      </c>
      <c r="H30" s="60">
        <v>13704.486305090999</v>
      </c>
      <c r="I30" s="60">
        <v>14124.856375595</v>
      </c>
      <c r="J30" s="60">
        <v>13173.411432806</v>
      </c>
      <c r="K30" s="132">
        <f t="shared" si="3"/>
        <v>3.0673902045335343E-2</v>
      </c>
      <c r="L30" s="134">
        <f t="shared" si="3"/>
        <v>-6.7359618922066419E-2</v>
      </c>
    </row>
    <row r="31" spans="2:12" x14ac:dyDescent="0.25">
      <c r="B31" s="18"/>
      <c r="C31" s="129"/>
      <c r="D31" s="129"/>
      <c r="E31" s="129"/>
      <c r="F31" s="135"/>
      <c r="G31" s="136"/>
      <c r="H31" s="129"/>
      <c r="I31" s="129"/>
      <c r="J31" s="129"/>
      <c r="K31" s="135"/>
      <c r="L31" s="137"/>
    </row>
    <row r="32" spans="2:12" x14ac:dyDescent="0.25">
      <c r="B32" s="19" t="s">
        <v>30</v>
      </c>
      <c r="C32" s="129">
        <f>SUM(C33:C34)</f>
        <v>7958.2909407719999</v>
      </c>
      <c r="D32" s="129">
        <f>SUM(D33:D34)</f>
        <v>9090.2420801359985</v>
      </c>
      <c r="E32" s="129">
        <f>SUM(E33:E34)</f>
        <v>8805.3063852150008</v>
      </c>
      <c r="F32" s="130">
        <f t="shared" ref="F32:G34" si="4">(D32-C32)/C32</f>
        <v>0.14223545580179467</v>
      </c>
      <c r="G32" s="131">
        <f t="shared" si="4"/>
        <v>-3.1345226277707104E-2</v>
      </c>
      <c r="H32" s="129">
        <f>SUM(H33:H34)</f>
        <v>11965.311189348999</v>
      </c>
      <c r="I32" s="129">
        <f>SUM(I33:I34)</f>
        <v>12547.507062124998</v>
      </c>
      <c r="J32" s="129">
        <f>SUM(J33:J34)</f>
        <v>12809.258369424</v>
      </c>
      <c r="K32" s="130">
        <f t="shared" ref="K32:L34" si="5">(I32-H32)/H32</f>
        <v>4.8656977120180946E-2</v>
      </c>
      <c r="L32" s="131">
        <f t="shared" si="5"/>
        <v>2.0860821675813674E-2</v>
      </c>
    </row>
    <row r="33" spans="2:13" x14ac:dyDescent="0.25">
      <c r="B33" s="20" t="s">
        <v>24</v>
      </c>
      <c r="C33" s="60">
        <v>542.64790219500003</v>
      </c>
      <c r="D33" s="60">
        <v>778.33423648799999</v>
      </c>
      <c r="E33" s="60">
        <v>1043.1737565660001</v>
      </c>
      <c r="F33" s="132">
        <f t="shared" si="4"/>
        <v>0.43432644508465507</v>
      </c>
      <c r="G33" s="134">
        <f t="shared" si="4"/>
        <v>0.34026451319038598</v>
      </c>
      <c r="H33" s="60">
        <v>8322.6217314009991</v>
      </c>
      <c r="I33" s="60">
        <v>9170.772595647999</v>
      </c>
      <c r="J33" s="60">
        <v>9690.6948203060001</v>
      </c>
      <c r="K33" s="132">
        <f t="shared" si="5"/>
        <v>0.10190909687111603</v>
      </c>
      <c r="L33" s="134">
        <f t="shared" si="5"/>
        <v>5.6693394066354985E-2</v>
      </c>
    </row>
    <row r="34" spans="2:13" x14ac:dyDescent="0.25">
      <c r="B34" s="20" t="s">
        <v>25</v>
      </c>
      <c r="C34" s="60">
        <v>7415.643038577</v>
      </c>
      <c r="D34" s="60">
        <v>8311.9078436479995</v>
      </c>
      <c r="E34" s="60">
        <v>7762.1326286490003</v>
      </c>
      <c r="F34" s="132">
        <f t="shared" si="4"/>
        <v>0.12086137377548115</v>
      </c>
      <c r="G34" s="134">
        <f t="shared" si="4"/>
        <v>-6.6143083554414062E-2</v>
      </c>
      <c r="H34" s="60">
        <v>3642.6894579479999</v>
      </c>
      <c r="I34" s="60">
        <v>3376.7344664769998</v>
      </c>
      <c r="J34" s="60">
        <v>3118.5635491180001</v>
      </c>
      <c r="K34" s="132">
        <f t="shared" si="5"/>
        <v>-7.3010613323271828E-2</v>
      </c>
      <c r="L34" s="134">
        <f t="shared" si="5"/>
        <v>-7.6455794769185251E-2</v>
      </c>
    </row>
    <row r="35" spans="2:13" x14ac:dyDescent="0.25">
      <c r="B35" s="18"/>
      <c r="C35" s="129"/>
      <c r="D35" s="129"/>
      <c r="E35" s="129"/>
      <c r="F35" s="135"/>
      <c r="G35" s="136"/>
      <c r="H35" s="129"/>
      <c r="I35" s="129"/>
      <c r="J35" s="129"/>
      <c r="K35" s="135"/>
      <c r="L35" s="137"/>
    </row>
    <row r="36" spans="2:13" x14ac:dyDescent="0.25">
      <c r="B36" s="19" t="s">
        <v>31</v>
      </c>
      <c r="C36" s="129">
        <f>SUM(C37:C38)</f>
        <v>12533.968663854001</v>
      </c>
      <c r="D36" s="129">
        <f>SUM(D37:D38)</f>
        <v>13783.157401398001</v>
      </c>
      <c r="E36" s="129">
        <f>SUM(E37:E38)</f>
        <v>14113.364474599</v>
      </c>
      <c r="F36" s="130">
        <f t="shared" ref="F36:G38" si="6">(D36-C36)/C36</f>
        <v>9.9664262058230965E-2</v>
      </c>
      <c r="G36" s="131">
        <f t="shared" si="6"/>
        <v>2.3957288129605733E-2</v>
      </c>
      <c r="H36" s="129">
        <f>SUM(H37:H38)</f>
        <v>7297.491139883</v>
      </c>
      <c r="I36" s="129">
        <f>SUM(I37:I38)</f>
        <v>7192.686382199</v>
      </c>
      <c r="J36" s="129">
        <f>SUM(J37:J38)</f>
        <v>8382.1315462429993</v>
      </c>
      <c r="K36" s="130">
        <f t="shared" ref="K36:L38" si="7">(I36-H36)/H36</f>
        <v>-1.4361751960370348E-2</v>
      </c>
      <c r="L36" s="131">
        <f t="shared" si="7"/>
        <v>0.1653686954831963</v>
      </c>
    </row>
    <row r="37" spans="2:13" x14ac:dyDescent="0.25">
      <c r="B37" s="20" t="s">
        <v>24</v>
      </c>
      <c r="C37" s="60">
        <v>1938.14776368</v>
      </c>
      <c r="D37" s="60">
        <v>2115.0581809820001</v>
      </c>
      <c r="E37" s="60">
        <v>2072.6514181910002</v>
      </c>
      <c r="F37" s="132">
        <f t="shared" si="6"/>
        <v>9.1278085508865792E-2</v>
      </c>
      <c r="G37" s="134">
        <f t="shared" si="6"/>
        <v>-2.0049927312784776E-2</v>
      </c>
      <c r="H37" s="60">
        <v>5866.7286380349997</v>
      </c>
      <c r="I37" s="60">
        <v>5511.994996804</v>
      </c>
      <c r="J37" s="60">
        <v>6297.3701047679997</v>
      </c>
      <c r="K37" s="132">
        <f t="shared" si="7"/>
        <v>-6.0465322860034997E-2</v>
      </c>
      <c r="L37" s="134">
        <f t="shared" si="7"/>
        <v>0.142484728019416</v>
      </c>
    </row>
    <row r="38" spans="2:13" x14ac:dyDescent="0.25">
      <c r="B38" s="20" t="s">
        <v>25</v>
      </c>
      <c r="C38" s="60">
        <v>10595.820900174</v>
      </c>
      <c r="D38" s="60">
        <v>11668.099220416001</v>
      </c>
      <c r="E38" s="60">
        <v>12040.713056408</v>
      </c>
      <c r="F38" s="132">
        <f t="shared" si="6"/>
        <v>0.10119822997615908</v>
      </c>
      <c r="G38" s="134">
        <f t="shared" si="6"/>
        <v>3.1934407563146687E-2</v>
      </c>
      <c r="H38" s="60">
        <v>1430.7625018480001</v>
      </c>
      <c r="I38" s="60">
        <v>1680.691385395</v>
      </c>
      <c r="J38" s="60">
        <v>2084.7614414750001</v>
      </c>
      <c r="K38" s="132">
        <f t="shared" si="7"/>
        <v>0.1746822992804096</v>
      </c>
      <c r="L38" s="134">
        <f t="shared" si="7"/>
        <v>0.24041894876794087</v>
      </c>
    </row>
    <row r="39" spans="2:13" x14ac:dyDescent="0.25">
      <c r="B39" s="18"/>
      <c r="C39" s="129"/>
      <c r="D39" s="129"/>
      <c r="E39" s="129"/>
      <c r="F39" s="135"/>
      <c r="G39" s="136"/>
      <c r="H39" s="129"/>
      <c r="I39" s="129"/>
      <c r="J39" s="129"/>
      <c r="K39" s="135"/>
      <c r="L39" s="137"/>
    </row>
    <row r="40" spans="2:13" x14ac:dyDescent="0.25">
      <c r="B40" s="19" t="s">
        <v>32</v>
      </c>
      <c r="C40" s="129">
        <f t="shared" ref="C40:E42" si="8">C36+C32+C28+C24+C20+C16</f>
        <v>42269.357126577001</v>
      </c>
      <c r="D40" s="129">
        <f t="shared" si="8"/>
        <v>45459.448135540995</v>
      </c>
      <c r="E40" s="129">
        <f t="shared" si="8"/>
        <v>46404.572141383003</v>
      </c>
      <c r="F40" s="130">
        <f t="shared" ref="F40:G42" si="9">(D40-C40)/C40</f>
        <v>7.547053529608129E-2</v>
      </c>
      <c r="G40" s="131">
        <f t="shared" si="9"/>
        <v>2.0790485687904633E-2</v>
      </c>
      <c r="H40" s="129">
        <f t="shared" ref="H40:J42" si="10">H36+H32+H28+H24+H20+H16</f>
        <v>61698.733599477004</v>
      </c>
      <c r="I40" s="129">
        <f t="shared" si="10"/>
        <v>59435.501498094003</v>
      </c>
      <c r="J40" s="129">
        <f t="shared" si="10"/>
        <v>59901.479246103998</v>
      </c>
      <c r="K40" s="130">
        <f t="shared" ref="K40:L42" si="11">(I40-H40)/H40</f>
        <v>-3.6681986312312009E-2</v>
      </c>
      <c r="L40" s="131">
        <f t="shared" si="11"/>
        <v>7.8400574785246462E-3</v>
      </c>
    </row>
    <row r="41" spans="2:13" x14ac:dyDescent="0.25">
      <c r="B41" s="20" t="s">
        <v>24</v>
      </c>
      <c r="C41" s="138">
        <f t="shared" si="8"/>
        <v>13797.695610617</v>
      </c>
      <c r="D41" s="138">
        <f t="shared" si="8"/>
        <v>12833.513490101001</v>
      </c>
      <c r="E41" s="138">
        <f t="shared" si="8"/>
        <v>14517.127892005999</v>
      </c>
      <c r="F41" s="139">
        <f t="shared" si="9"/>
        <v>-6.987993848582108E-2</v>
      </c>
      <c r="G41" s="131">
        <f t="shared" si="9"/>
        <v>0.13118889096143763</v>
      </c>
      <c r="H41" s="138">
        <f t="shared" si="10"/>
        <v>42581.391372398997</v>
      </c>
      <c r="I41" s="138">
        <f t="shared" si="10"/>
        <v>40075.185430658996</v>
      </c>
      <c r="J41" s="138">
        <f t="shared" si="10"/>
        <v>41347.105142780005</v>
      </c>
      <c r="K41" s="139">
        <f t="shared" si="11"/>
        <v>-5.8856835367867032E-2</v>
      </c>
      <c r="L41" s="140">
        <f t="shared" si="11"/>
        <v>3.1738336290964321E-2</v>
      </c>
    </row>
    <row r="42" spans="2:13" ht="15.75" thickBot="1" x14ac:dyDescent="0.3">
      <c r="B42" s="21" t="s">
        <v>25</v>
      </c>
      <c r="C42" s="141">
        <f t="shared" si="8"/>
        <v>28471.661515960001</v>
      </c>
      <c r="D42" s="141">
        <f t="shared" si="8"/>
        <v>32625.93464544</v>
      </c>
      <c r="E42" s="141">
        <f t="shared" si="8"/>
        <v>31887.444249377</v>
      </c>
      <c r="F42" s="142">
        <f t="shared" si="9"/>
        <v>0.14590905160737777</v>
      </c>
      <c r="G42" s="143">
        <f t="shared" si="9"/>
        <v>-2.2635072499485188E-2</v>
      </c>
      <c r="H42" s="141">
        <f t="shared" si="10"/>
        <v>19117.342227077999</v>
      </c>
      <c r="I42" s="141">
        <f t="shared" si="10"/>
        <v>19360.316067435</v>
      </c>
      <c r="J42" s="141">
        <f t="shared" si="10"/>
        <v>18554.374103324</v>
      </c>
      <c r="K42" s="142">
        <f t="shared" si="11"/>
        <v>1.2709603535414575E-2</v>
      </c>
      <c r="L42" s="144">
        <f t="shared" si="11"/>
        <v>-4.1628554064085437E-2</v>
      </c>
    </row>
    <row r="43" spans="2:13" x14ac:dyDescent="0.25">
      <c r="B43" s="22"/>
      <c r="C43" s="51"/>
      <c r="D43" s="51"/>
      <c r="E43" s="51"/>
      <c r="F43" s="64"/>
      <c r="G43" s="64"/>
      <c r="H43" s="51"/>
      <c r="I43" s="51"/>
      <c r="J43" s="51"/>
      <c r="K43" s="64"/>
      <c r="L43" s="64"/>
    </row>
    <row r="44" spans="2:13" ht="15.75" thickBot="1" x14ac:dyDescent="0.3">
      <c r="B44" s="83"/>
      <c r="C44" s="42"/>
      <c r="D44" s="84"/>
      <c r="E44" s="84"/>
      <c r="F44" s="85"/>
      <c r="G44" s="145"/>
      <c r="H44" s="74"/>
      <c r="I44" s="146"/>
      <c r="J44" s="146"/>
      <c r="K44" s="26"/>
      <c r="L44" s="26"/>
    </row>
    <row r="45" spans="2:13" ht="16.5" thickBot="1" x14ac:dyDescent="0.3">
      <c r="B45" s="14"/>
      <c r="C45" s="86"/>
      <c r="D45" s="147" t="s">
        <v>71</v>
      </c>
      <c r="E45" s="147" t="s">
        <v>72</v>
      </c>
      <c r="F45" s="147" t="s">
        <v>73</v>
      </c>
      <c r="H45" s="148"/>
      <c r="I45" s="148"/>
      <c r="J45" s="148"/>
    </row>
    <row r="46" spans="2:13" x14ac:dyDescent="0.25">
      <c r="B46" s="23" t="s">
        <v>33</v>
      </c>
      <c r="C46" s="87"/>
      <c r="D46" s="88">
        <f t="shared" ref="D46:F48" si="12">C40-H40</f>
        <v>-19429.376472900003</v>
      </c>
      <c r="E46" s="88">
        <f t="shared" si="12"/>
        <v>-13976.053362553008</v>
      </c>
      <c r="F46" s="89">
        <f t="shared" si="12"/>
        <v>-13496.907104720995</v>
      </c>
      <c r="H46" s="148"/>
      <c r="I46" s="148"/>
      <c r="J46" s="148"/>
      <c r="K46" s="149"/>
      <c r="L46" s="149"/>
      <c r="M46" s="149"/>
    </row>
    <row r="47" spans="2:13" ht="8.25" customHeight="1" x14ac:dyDescent="0.25">
      <c r="B47" s="20" t="s">
        <v>24</v>
      </c>
      <c r="D47" s="63">
        <f t="shared" si="12"/>
        <v>-28783.695761781997</v>
      </c>
      <c r="E47" s="63">
        <f t="shared" si="12"/>
        <v>-27241.671940557993</v>
      </c>
      <c r="F47" s="65">
        <f t="shared" si="12"/>
        <v>-26829.977250774005</v>
      </c>
      <c r="H47" s="148"/>
      <c r="I47" s="148"/>
      <c r="J47" s="148"/>
      <c r="K47" s="149"/>
      <c r="L47" s="149"/>
      <c r="M47" s="149"/>
    </row>
    <row r="48" spans="2:13" x14ac:dyDescent="0.25">
      <c r="B48" s="20" t="s">
        <v>25</v>
      </c>
      <c r="D48" s="63">
        <f t="shared" si="12"/>
        <v>9354.3192888820013</v>
      </c>
      <c r="E48" s="63">
        <f t="shared" si="12"/>
        <v>13265.618578005</v>
      </c>
      <c r="F48" s="65">
        <f t="shared" si="12"/>
        <v>13333.070146053</v>
      </c>
      <c r="H48" s="148"/>
      <c r="I48" s="148"/>
      <c r="J48" s="148"/>
      <c r="K48" s="149"/>
      <c r="L48" s="149"/>
      <c r="M48" s="149"/>
    </row>
    <row r="49" spans="2:13" x14ac:dyDescent="0.25">
      <c r="B49" s="20"/>
      <c r="D49" s="63"/>
      <c r="E49" s="63"/>
      <c r="F49" s="65"/>
      <c r="H49" s="148"/>
      <c r="I49" s="148"/>
      <c r="J49" s="148"/>
      <c r="K49" s="149"/>
      <c r="L49" s="149"/>
      <c r="M49" s="149"/>
    </row>
    <row r="50" spans="2:13" x14ac:dyDescent="0.25">
      <c r="B50" s="19" t="s">
        <v>34</v>
      </c>
      <c r="D50" s="66">
        <f t="shared" ref="D50:F52" si="13">C40/H40</f>
        <v>0.68509278328097323</v>
      </c>
      <c r="E50" s="66">
        <f t="shared" si="13"/>
        <v>0.76485344599975835</v>
      </c>
      <c r="F50" s="67">
        <f t="shared" si="13"/>
        <v>0.77468157256569192</v>
      </c>
      <c r="H50" s="148"/>
      <c r="I50" s="148"/>
      <c r="J50" s="148"/>
      <c r="K50" s="149"/>
      <c r="L50" s="149"/>
      <c r="M50" s="149"/>
    </row>
    <row r="51" spans="2:13" x14ac:dyDescent="0.25">
      <c r="B51" s="20" t="s">
        <v>24</v>
      </c>
      <c r="D51" s="66">
        <f t="shared" si="13"/>
        <v>0.32403111232200327</v>
      </c>
      <c r="E51" s="66">
        <f t="shared" si="13"/>
        <v>0.32023591038166199</v>
      </c>
      <c r="F51" s="67">
        <f t="shared" si="13"/>
        <v>0.35110385217720541</v>
      </c>
      <c r="H51" s="148"/>
      <c r="I51" s="148"/>
      <c r="J51" s="148"/>
      <c r="K51" s="149"/>
      <c r="L51" s="149"/>
      <c r="M51" s="149"/>
    </row>
    <row r="52" spans="2:13" ht="15.75" thickBot="1" x14ac:dyDescent="0.3">
      <c r="B52" s="21" t="s">
        <v>25</v>
      </c>
      <c r="C52" s="90"/>
      <c r="D52" s="68">
        <f t="shared" si="13"/>
        <v>1.4893106571912724</v>
      </c>
      <c r="E52" s="68">
        <f t="shared" si="13"/>
        <v>1.685196384800681</v>
      </c>
      <c r="F52" s="69">
        <f t="shared" si="13"/>
        <v>1.7185944441890062</v>
      </c>
      <c r="H52" s="148"/>
      <c r="I52" s="148"/>
      <c r="J52" s="148"/>
      <c r="K52" s="149"/>
      <c r="L52" s="149"/>
      <c r="M52" s="149"/>
    </row>
    <row r="53" spans="2:13" x14ac:dyDescent="0.25">
      <c r="B53" s="95"/>
      <c r="H53" s="148"/>
      <c r="I53" s="148"/>
      <c r="J53" s="148"/>
      <c r="M53" s="51"/>
    </row>
  </sheetData>
  <mergeCells count="2">
    <mergeCell ref="B8:L8"/>
    <mergeCell ref="B9:L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Ensemble</vt:lpstr>
      <vt:lpstr>GP</vt:lpstr>
      <vt:lpstr>GSA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Lilia Benfarhat</cp:lastModifiedBy>
  <cp:lastPrinted>2023-03-08T13:41:15Z</cp:lastPrinted>
  <dcterms:created xsi:type="dcterms:W3CDTF">2015-06-05T18:19:34Z</dcterms:created>
  <dcterms:modified xsi:type="dcterms:W3CDTF">2024-10-07T08:41:53Z</dcterms:modified>
</cp:coreProperties>
</file>