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ommerce\Année-2025\Rst-comext\Rst-04-2025\"/>
    </mc:Choice>
  </mc:AlternateContent>
  <xr:revisionPtr revIDLastSave="0" documentId="13_ncr:1_{E9A70CB0-0F3B-464C-901B-91C5754EB2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e" sheetId="1" r:id="rId1"/>
    <sheet name="GP" sheetId="2" r:id="rId2"/>
    <sheet name="GSA" sheetId="3" r:id="rId3"/>
    <sheet name="TYP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C48" i="1"/>
  <c r="B48" i="1"/>
  <c r="D47" i="1"/>
  <c r="C47" i="1"/>
  <c r="B47" i="1"/>
  <c r="F45" i="1"/>
  <c r="E45" i="1"/>
  <c r="F44" i="1"/>
  <c r="E44" i="1"/>
  <c r="D40" i="1"/>
  <c r="C40" i="1"/>
  <c r="B40" i="1"/>
  <c r="D39" i="1"/>
  <c r="C39" i="1"/>
  <c r="B39" i="1"/>
  <c r="F37" i="1"/>
  <c r="E37" i="1"/>
  <c r="F36" i="1"/>
  <c r="E36" i="1"/>
  <c r="D21" i="1"/>
  <c r="C21" i="1"/>
  <c r="F21" i="1" s="1"/>
  <c r="B21" i="1"/>
  <c r="E21" i="1" s="1"/>
  <c r="D20" i="1"/>
  <c r="C20" i="1"/>
  <c r="B20" i="1"/>
  <c r="B23" i="1" l="1"/>
  <c r="C23" i="1"/>
  <c r="D23" i="1"/>
  <c r="B24" i="1"/>
  <c r="C24" i="1"/>
  <c r="E20" i="1"/>
  <c r="D24" i="1"/>
  <c r="F20" i="1"/>
  <c r="E53" i="4" l="1"/>
  <c r="C49" i="4"/>
  <c r="I43" i="4"/>
  <c r="K43" i="4" s="1"/>
  <c r="H43" i="4"/>
  <c r="G43" i="4"/>
  <c r="J43" i="4" s="1"/>
  <c r="D43" i="4"/>
  <c r="E54" i="4" s="1"/>
  <c r="C43" i="4"/>
  <c r="E43" i="4" s="1"/>
  <c r="B43" i="4"/>
  <c r="C54" i="4" s="1"/>
  <c r="I42" i="4"/>
  <c r="K42" i="4" s="1"/>
  <c r="H42" i="4"/>
  <c r="D49" i="4" s="1"/>
  <c r="G42" i="4"/>
  <c r="D42" i="4"/>
  <c r="E49" i="4" s="1"/>
  <c r="C42" i="4"/>
  <c r="D53" i="4" s="1"/>
  <c r="B42" i="4"/>
  <c r="C53" i="4" s="1"/>
  <c r="K39" i="4"/>
  <c r="J39" i="4"/>
  <c r="F39" i="4"/>
  <c r="E39" i="4"/>
  <c r="K38" i="4"/>
  <c r="J38" i="4"/>
  <c r="F38" i="4"/>
  <c r="E38" i="4"/>
  <c r="I37" i="4"/>
  <c r="I41" i="4" s="1"/>
  <c r="H37" i="4"/>
  <c r="H41" i="4" s="1"/>
  <c r="G37" i="4"/>
  <c r="G41" i="4" s="1"/>
  <c r="E37" i="4"/>
  <c r="D37" i="4"/>
  <c r="F37" i="4" s="1"/>
  <c r="C37" i="4"/>
  <c r="B37" i="4"/>
  <c r="K35" i="4"/>
  <c r="J35" i="4"/>
  <c r="F35" i="4"/>
  <c r="E35" i="4"/>
  <c r="K34" i="4"/>
  <c r="J34" i="4"/>
  <c r="F34" i="4"/>
  <c r="E34" i="4"/>
  <c r="K33" i="4"/>
  <c r="J33" i="4"/>
  <c r="I33" i="4"/>
  <c r="H33" i="4"/>
  <c r="G33" i="4"/>
  <c r="D33" i="4"/>
  <c r="C33" i="4"/>
  <c r="F33" i="4" s="1"/>
  <c r="B33" i="4"/>
  <c r="B41" i="4" s="1"/>
  <c r="K31" i="4"/>
  <c r="J31" i="4"/>
  <c r="F31" i="4"/>
  <c r="E31" i="4"/>
  <c r="K30" i="4"/>
  <c r="J30" i="4"/>
  <c r="F30" i="4"/>
  <c r="E30" i="4"/>
  <c r="I29" i="4"/>
  <c r="K29" i="4" s="1"/>
  <c r="H29" i="4"/>
  <c r="J29" i="4" s="1"/>
  <c r="G29" i="4"/>
  <c r="E29" i="4"/>
  <c r="D29" i="4"/>
  <c r="F29" i="4" s="1"/>
  <c r="C29" i="4"/>
  <c r="B29" i="4"/>
  <c r="K26" i="4"/>
  <c r="J26" i="4"/>
  <c r="F26" i="4"/>
  <c r="E26" i="4"/>
  <c r="I25" i="4"/>
  <c r="H25" i="4"/>
  <c r="K25" i="4" s="1"/>
  <c r="G25" i="4"/>
  <c r="J25" i="4" s="1"/>
  <c r="F25" i="4"/>
  <c r="D25" i="4"/>
  <c r="C25" i="4"/>
  <c r="E25" i="4" s="1"/>
  <c r="B25" i="4"/>
  <c r="K22" i="4"/>
  <c r="J22" i="4"/>
  <c r="F22" i="4"/>
  <c r="E22" i="4"/>
  <c r="I21" i="4"/>
  <c r="K21" i="4" s="1"/>
  <c r="H21" i="4"/>
  <c r="J21" i="4" s="1"/>
  <c r="G21" i="4"/>
  <c r="D21" i="4"/>
  <c r="F21" i="4" s="1"/>
  <c r="C21" i="4"/>
  <c r="E21" i="4" s="1"/>
  <c r="B21" i="4"/>
  <c r="K19" i="4"/>
  <c r="J19" i="4"/>
  <c r="F19" i="4"/>
  <c r="E19" i="4"/>
  <c r="K18" i="4"/>
  <c r="J18" i="4"/>
  <c r="F18" i="4"/>
  <c r="E18" i="4"/>
  <c r="I17" i="4"/>
  <c r="K17" i="4" s="1"/>
  <c r="H17" i="4"/>
  <c r="G17" i="4"/>
  <c r="J17" i="4" s="1"/>
  <c r="D17" i="4"/>
  <c r="C17" i="4"/>
  <c r="E17" i="4" s="1"/>
  <c r="B17" i="4"/>
  <c r="K41" i="4" l="1"/>
  <c r="C48" i="4"/>
  <c r="C52" i="4"/>
  <c r="J41" i="4"/>
  <c r="C41" i="4"/>
  <c r="E42" i="4"/>
  <c r="D50" i="4"/>
  <c r="J37" i="4"/>
  <c r="D41" i="4"/>
  <c r="F42" i="4"/>
  <c r="E50" i="4"/>
  <c r="E33" i="4"/>
  <c r="K37" i="4"/>
  <c r="F17" i="4"/>
  <c r="C50" i="4"/>
  <c r="F43" i="4"/>
  <c r="J42" i="4"/>
  <c r="D54" i="4"/>
  <c r="E48" i="4" l="1"/>
  <c r="F41" i="4"/>
  <c r="E52" i="4"/>
  <c r="D48" i="4"/>
  <c r="D52" i="4"/>
  <c r="E41" i="4"/>
  <c r="L54" i="3" l="1"/>
  <c r="K54" i="3"/>
  <c r="G54" i="3"/>
  <c r="F54" i="3"/>
  <c r="L53" i="3"/>
  <c r="K53" i="3"/>
  <c r="G53" i="3"/>
  <c r="F53" i="3"/>
  <c r="J52" i="3"/>
  <c r="I52" i="3"/>
  <c r="H52" i="3"/>
  <c r="K52" i="3" s="1"/>
  <c r="E52" i="3"/>
  <c r="G52" i="3" s="1"/>
  <c r="D52" i="3"/>
  <c r="F52" i="3" s="1"/>
  <c r="C52" i="3"/>
  <c r="L50" i="3"/>
  <c r="K50" i="3"/>
  <c r="G50" i="3"/>
  <c r="F50" i="3"/>
  <c r="L49" i="3"/>
  <c r="K49" i="3"/>
  <c r="G49" i="3"/>
  <c r="F49" i="3"/>
  <c r="J48" i="3"/>
  <c r="L48" i="3" s="1"/>
  <c r="I48" i="3"/>
  <c r="K48" i="3" s="1"/>
  <c r="H48" i="3"/>
  <c r="E48" i="3"/>
  <c r="G48" i="3" s="1"/>
  <c r="D48" i="3"/>
  <c r="C48" i="3"/>
  <c r="L46" i="3"/>
  <c r="K46" i="3"/>
  <c r="G46" i="3"/>
  <c r="F46" i="3"/>
  <c r="L45" i="3"/>
  <c r="K45" i="3"/>
  <c r="G45" i="3"/>
  <c r="F45" i="3"/>
  <c r="J44" i="3"/>
  <c r="I44" i="3"/>
  <c r="L44" i="3" s="1"/>
  <c r="H44" i="3"/>
  <c r="E44" i="3"/>
  <c r="D44" i="3"/>
  <c r="C44" i="3"/>
  <c r="F44" i="3" s="1"/>
  <c r="K42" i="3"/>
  <c r="J42" i="3"/>
  <c r="I42" i="3"/>
  <c r="L42" i="3" s="1"/>
  <c r="H42" i="3"/>
  <c r="E42" i="3"/>
  <c r="E58" i="3" s="1"/>
  <c r="D42" i="3"/>
  <c r="C42" i="3"/>
  <c r="C58" i="3" s="1"/>
  <c r="J41" i="3"/>
  <c r="I41" i="3"/>
  <c r="K41" i="3" s="1"/>
  <c r="H41" i="3"/>
  <c r="E41" i="3"/>
  <c r="E57" i="3" s="1"/>
  <c r="D41" i="3"/>
  <c r="D57" i="3" s="1"/>
  <c r="C41" i="3"/>
  <c r="H40" i="3"/>
  <c r="L38" i="3"/>
  <c r="K38" i="3"/>
  <c r="G38" i="3"/>
  <c r="F38" i="3"/>
  <c r="L37" i="3"/>
  <c r="K37" i="3"/>
  <c r="G37" i="3"/>
  <c r="F37" i="3"/>
  <c r="J36" i="3"/>
  <c r="I36" i="3"/>
  <c r="K36" i="3" s="1"/>
  <c r="H36" i="3"/>
  <c r="E36" i="3"/>
  <c r="G36" i="3" s="1"/>
  <c r="D36" i="3"/>
  <c r="F36" i="3" s="1"/>
  <c r="C36" i="3"/>
  <c r="L34" i="3"/>
  <c r="K34" i="3"/>
  <c r="G34" i="3"/>
  <c r="F34" i="3"/>
  <c r="L33" i="3"/>
  <c r="K33" i="3"/>
  <c r="G33" i="3"/>
  <c r="F33" i="3"/>
  <c r="J32" i="3"/>
  <c r="L32" i="3" s="1"/>
  <c r="I32" i="3"/>
  <c r="K32" i="3" s="1"/>
  <c r="H32" i="3"/>
  <c r="G32" i="3"/>
  <c r="E32" i="3"/>
  <c r="D32" i="3"/>
  <c r="C32" i="3"/>
  <c r="J30" i="3"/>
  <c r="I30" i="3"/>
  <c r="H30" i="3"/>
  <c r="E30" i="3"/>
  <c r="D30" i="3"/>
  <c r="C30" i="3"/>
  <c r="F30" i="3" s="1"/>
  <c r="J29" i="3"/>
  <c r="L29" i="3" s="1"/>
  <c r="I29" i="3"/>
  <c r="H29" i="3"/>
  <c r="E29" i="3"/>
  <c r="G29" i="3" s="1"/>
  <c r="D29" i="3"/>
  <c r="C29" i="3"/>
  <c r="C28" i="3" s="1"/>
  <c r="E28" i="3"/>
  <c r="L25" i="3"/>
  <c r="K25" i="3"/>
  <c r="G25" i="3"/>
  <c r="F25" i="3"/>
  <c r="J24" i="3"/>
  <c r="L24" i="3" s="1"/>
  <c r="I24" i="3"/>
  <c r="H24" i="3"/>
  <c r="E24" i="3"/>
  <c r="G24" i="3" s="1"/>
  <c r="D24" i="3"/>
  <c r="C24" i="3"/>
  <c r="L21" i="3"/>
  <c r="K21" i="3"/>
  <c r="G21" i="3"/>
  <c r="F21" i="3"/>
  <c r="J20" i="3"/>
  <c r="I20" i="3"/>
  <c r="K20" i="3" s="1"/>
  <c r="H20" i="3"/>
  <c r="E20" i="3"/>
  <c r="G20" i="3" s="1"/>
  <c r="D20" i="3"/>
  <c r="C20" i="3"/>
  <c r="F20" i="3" s="1"/>
  <c r="L18" i="3"/>
  <c r="K18" i="3"/>
  <c r="G18" i="3"/>
  <c r="F18" i="3"/>
  <c r="L17" i="3"/>
  <c r="K17" i="3"/>
  <c r="G17" i="3"/>
  <c r="F17" i="3"/>
  <c r="J16" i="3"/>
  <c r="I16" i="3"/>
  <c r="H16" i="3"/>
  <c r="K16" i="3" s="1"/>
  <c r="E16" i="3"/>
  <c r="D16" i="3"/>
  <c r="C16" i="3"/>
  <c r="L36" i="3" l="1"/>
  <c r="G16" i="3"/>
  <c r="F24" i="3"/>
  <c r="F29" i="3"/>
  <c r="F32" i="3"/>
  <c r="G41" i="3"/>
  <c r="L16" i="3"/>
  <c r="H57" i="3"/>
  <c r="G44" i="3"/>
  <c r="L30" i="3"/>
  <c r="H28" i="3"/>
  <c r="K24" i="3"/>
  <c r="K29" i="3"/>
  <c r="L41" i="3"/>
  <c r="F48" i="3"/>
  <c r="L20" i="3"/>
  <c r="F16" i="3"/>
  <c r="F42" i="3"/>
  <c r="K44" i="3"/>
  <c r="G30" i="3"/>
  <c r="H58" i="3"/>
  <c r="K30" i="3"/>
  <c r="C57" i="3"/>
  <c r="C64" i="3" s="1"/>
  <c r="J58" i="3"/>
  <c r="D56" i="3"/>
  <c r="G57" i="3"/>
  <c r="H56" i="3"/>
  <c r="C68" i="3"/>
  <c r="C56" i="3"/>
  <c r="L58" i="3"/>
  <c r="F57" i="3"/>
  <c r="E69" i="3"/>
  <c r="E65" i="3"/>
  <c r="C69" i="3"/>
  <c r="C65" i="3"/>
  <c r="I28" i="3"/>
  <c r="K28" i="3" s="1"/>
  <c r="C40" i="3"/>
  <c r="G42" i="3"/>
  <c r="J28" i="3"/>
  <c r="D40" i="3"/>
  <c r="F40" i="3" s="1"/>
  <c r="F41" i="3"/>
  <c r="E40" i="3"/>
  <c r="G40" i="3" s="1"/>
  <c r="I58" i="3"/>
  <c r="K58" i="3" s="1"/>
  <c r="L52" i="3"/>
  <c r="I57" i="3"/>
  <c r="K57" i="3" s="1"/>
  <c r="J57" i="3"/>
  <c r="L57" i="3" s="1"/>
  <c r="I40" i="3"/>
  <c r="K40" i="3" s="1"/>
  <c r="D28" i="3"/>
  <c r="F28" i="3" s="1"/>
  <c r="J40" i="3"/>
  <c r="D58" i="3"/>
  <c r="G58" i="3" s="1"/>
  <c r="E64" i="3" l="1"/>
  <c r="E56" i="3"/>
  <c r="D68" i="3"/>
  <c r="D64" i="3"/>
  <c r="L28" i="3"/>
  <c r="L40" i="3"/>
  <c r="D67" i="3"/>
  <c r="F56" i="3"/>
  <c r="G28" i="3"/>
  <c r="F58" i="3"/>
  <c r="D69" i="3"/>
  <c r="D65" i="3"/>
  <c r="G56" i="3"/>
  <c r="J56" i="3"/>
  <c r="I56" i="3"/>
  <c r="K56" i="3" s="1"/>
  <c r="C63" i="3"/>
  <c r="C67" i="3"/>
  <c r="E68" i="3"/>
  <c r="D63" i="3" l="1"/>
  <c r="L56" i="3"/>
  <c r="E67" i="3"/>
  <c r="E63" i="3"/>
  <c r="D52" i="2" l="1"/>
  <c r="F50" i="2"/>
  <c r="E50" i="2"/>
  <c r="D50" i="2"/>
  <c r="C50" i="2"/>
  <c r="B50" i="2"/>
  <c r="D49" i="2"/>
  <c r="D53" i="2" s="1"/>
  <c r="C49" i="2"/>
  <c r="C53" i="2" s="1"/>
  <c r="B49" i="2"/>
  <c r="B52" i="2" s="1"/>
  <c r="D47" i="2"/>
  <c r="C47" i="2"/>
  <c r="B47" i="2"/>
  <c r="D46" i="2"/>
  <c r="C46" i="2"/>
  <c r="B46" i="2"/>
  <c r="F44" i="2"/>
  <c r="E44" i="2"/>
  <c r="F43" i="2"/>
  <c r="E43" i="2"/>
  <c r="D40" i="2"/>
  <c r="C40" i="2"/>
  <c r="B40" i="2"/>
  <c r="D39" i="2"/>
  <c r="C39" i="2"/>
  <c r="B39" i="2"/>
  <c r="F37" i="2"/>
  <c r="E37" i="2"/>
  <c r="F36" i="2"/>
  <c r="E36" i="2"/>
  <c r="D33" i="2"/>
  <c r="C33" i="2"/>
  <c r="B33" i="2"/>
  <c r="D32" i="2"/>
  <c r="C32" i="2"/>
  <c r="B32" i="2"/>
  <c r="F30" i="2"/>
  <c r="E30" i="2"/>
  <c r="F29" i="2"/>
  <c r="E29" i="2"/>
  <c r="D26" i="2"/>
  <c r="C26" i="2"/>
  <c r="B26" i="2"/>
  <c r="D25" i="2"/>
  <c r="C25" i="2"/>
  <c r="B25" i="2"/>
  <c r="F23" i="2"/>
  <c r="E23" i="2"/>
  <c r="F22" i="2"/>
  <c r="E22" i="2"/>
  <c r="D19" i="2"/>
  <c r="C19" i="2"/>
  <c r="B19" i="2"/>
  <c r="D18" i="2"/>
  <c r="C18" i="2"/>
  <c r="B18" i="2"/>
  <c r="F16" i="2"/>
  <c r="E16" i="2"/>
  <c r="F15" i="2"/>
  <c r="E15" i="2"/>
  <c r="F52" i="2" l="1"/>
  <c r="F49" i="2"/>
  <c r="B53" i="2"/>
  <c r="C52" i="2"/>
  <c r="E52" i="2" s="1"/>
  <c r="E49" i="2"/>
</calcChain>
</file>

<file path=xl/sharedStrings.xml><?xml version="1.0" encoding="utf-8"?>
<sst xmlns="http://schemas.openxmlformats.org/spreadsheetml/2006/main" count="192" uniqueCount="74">
  <si>
    <t>BALANCE COMMERCIALE</t>
  </si>
  <si>
    <t>GROUPES DE PRODUITS</t>
  </si>
  <si>
    <t xml:space="preserve"> 4 mois</t>
  </si>
  <si>
    <t>Var : en %</t>
  </si>
  <si>
    <t>2024/2023</t>
  </si>
  <si>
    <t>2025/2024</t>
  </si>
  <si>
    <t xml:space="preserve"> 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</si>
  <si>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</si>
  <si>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</si>
  <si>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</si>
  <si>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</si>
  <si>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</si>
  <si>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</si>
  <si>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</si>
  <si>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</si>
  <si>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</si>
  <si>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</si>
  <si>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</si>
  <si>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</si>
  <si>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</si>
  <si>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MINISTÈRE DU DÉVELOPPEMENT DE L'INVESTISSEMENT ET DE LA COOPÉRATION INTERNATIONAL</t>
  </si>
  <si>
    <t>COMMERCE EXTERIEUR SELON LE REGIME ET LE GROUPEMENT SECTORIEL D'ACTIVITE</t>
  </si>
  <si>
    <t>4  MOIS 2 0 2 5</t>
  </si>
  <si>
    <t>Produits</t>
  </si>
  <si>
    <t xml:space="preserve">Exportations </t>
  </si>
  <si>
    <t>Importations</t>
  </si>
  <si>
    <t>Valeurs en MD</t>
  </si>
  <si>
    <t>Variation</t>
  </si>
  <si>
    <t xml:space="preserve"> 4 mois2023</t>
  </si>
  <si>
    <t xml:space="preserve"> 4 mois2024</t>
  </si>
  <si>
    <t xml:space="preserve"> 4 mois2025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</si>
  <si>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</si>
  <si>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</si>
  <si>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</si>
  <si>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</si>
  <si>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</si>
  <si>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</si>
  <si>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</si>
  <si>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</si>
  <si>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</si>
  <si>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</si>
  <si>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</si>
  <si>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</si>
  <si>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</si>
  <si>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</si>
  <si>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</si>
  <si>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 SELON LE REGIME ET LE TYPE D'UTILISATION</t>
  </si>
  <si>
    <t xml:space="preserve">  4 Mois 2 0 2 5</t>
  </si>
  <si>
    <t>Exportations</t>
  </si>
  <si>
    <t xml:space="preserve">          Variation</t>
  </si>
  <si>
    <t xml:space="preserve"> 4mois2023</t>
  </si>
  <si>
    <t xml:space="preserve"> 4mois2024</t>
  </si>
  <si>
    <t xml:space="preserve"> 4mois2025</t>
  </si>
  <si>
    <t>24/23</t>
  </si>
  <si>
    <t>25/24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</si>
  <si>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</si>
  <si>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</si>
  <si>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</si>
  <si>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</si>
  <si>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</si>
  <si>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</si>
  <si>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</si>
  <si>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COMMERCE EXTERIEUR</t>
  </si>
  <si>
    <t>***</t>
  </si>
  <si>
    <t>4 MOIS 2025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</si>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</sst>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9"/>
      <color rgb="FFFFFFFF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name val="MS Sans Serif"/>
      <family val="2"/>
    </font>
    <font>
      <i/>
      <sz val="13"/>
      <name val="MS Sans Serif"/>
      <family val="2"/>
    </font>
    <font>
      <b/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>
        <fgColor indexed="13"/>
        <bgColor indexed="9"/>
      </patternFill>
    </fill>
    <fill>
      <patternFill patternType="gray06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 readingOrder="1"/>
    </xf>
    <xf numFmtId="0" fontId="4" fillId="0" borderId="0" xfId="0" applyFont="1" applyAlignment="1">
      <alignment horizontal="center" readingOrder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Continuous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164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1" xfId="0" applyFont="1" applyBorder="1"/>
    <xf numFmtId="164" fontId="7" fillId="2" borderId="1" xfId="0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0" fontId="2" fillId="0" borderId="0" xfId="0" applyFont="1"/>
    <xf numFmtId="164" fontId="7" fillId="2" borderId="0" xfId="0" applyNumberFormat="1" applyFont="1" applyFill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10" fillId="5" borderId="0" xfId="0" applyFont="1" applyFill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Continuous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/>
    <xf numFmtId="17" fontId="11" fillId="0" borderId="9" xfId="0" applyNumberFormat="1" applyFont="1" applyBorder="1" applyAlignment="1">
      <alignment horizontal="center" vertical="center"/>
    </xf>
    <xf numFmtId="17" fontId="11" fillId="0" borderId="10" xfId="0" applyNumberFormat="1" applyFont="1" applyBorder="1" applyAlignment="1">
      <alignment horizontal="center" vertical="center"/>
    </xf>
    <xf numFmtId="1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12" xfId="0" applyBorder="1"/>
    <xf numFmtId="0" fontId="12" fillId="0" borderId="7" xfId="0" applyFont="1" applyBorder="1" applyAlignment="1">
      <alignment vertical="center"/>
    </xf>
    <xf numFmtId="164" fontId="7" fillId="0" borderId="0" xfId="0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11" xfId="1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5" fontId="14" fillId="0" borderId="0" xfId="1" applyNumberFormat="1" applyFont="1" applyBorder="1" applyAlignment="1">
      <alignment horizontal="center"/>
    </xf>
    <xf numFmtId="165" fontId="14" fillId="0" borderId="11" xfId="1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9" fontId="7" fillId="0" borderId="0" xfId="1" applyFont="1" applyBorder="1" applyAlignment="1">
      <alignment horizontal="center"/>
    </xf>
    <xf numFmtId="9" fontId="7" fillId="0" borderId="11" xfId="1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6" fillId="0" borderId="8" xfId="0" applyFont="1" applyBorder="1"/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7" fillId="0" borderId="13" xfId="0" applyFont="1" applyBorder="1"/>
    <xf numFmtId="0" fontId="17" fillId="0" borderId="0" xfId="0" applyFont="1"/>
    <xf numFmtId="0" fontId="16" fillId="0" borderId="0" xfId="0" applyFont="1"/>
    <xf numFmtId="166" fontId="2" fillId="0" borderId="0" xfId="0" applyNumberFormat="1" applyFont="1"/>
    <xf numFmtId="17" fontId="7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0" borderId="14" xfId="0" applyFont="1" applyBorder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0" fontId="19" fillId="0" borderId="0" xfId="0" applyFont="1"/>
    <xf numFmtId="0" fontId="12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2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6" fillId="0" borderId="7" xfId="0" applyFont="1" applyBorder="1"/>
    <xf numFmtId="0" fontId="16" fillId="0" borderId="4" xfId="0" applyFont="1" applyBorder="1"/>
    <xf numFmtId="0" fontId="12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7" fontId="7" fillId="0" borderId="13" xfId="0" applyNumberFormat="1" applyFont="1" applyBorder="1" applyAlignment="1">
      <alignment horizontal="center"/>
    </xf>
    <xf numFmtId="17" fontId="7" fillId="0" borderId="2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11" xfId="1" applyNumberFormat="1" applyFont="1" applyBorder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7" fontId="7" fillId="0" borderId="1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7" fillId="0" borderId="13" xfId="1" applyNumberFormat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8" fillId="0" borderId="0" xfId="1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8" fillId="0" borderId="0" xfId="0" applyNumberFormat="1" applyFont="1" applyAlignment="1">
      <alignment horizontal="center" vertical="center"/>
    </xf>
    <xf numFmtId="0" fontId="18" fillId="0" borderId="17" xfId="0" applyFont="1" applyBorder="1"/>
    <xf numFmtId="0" fontId="18" fillId="0" borderId="18" xfId="0" applyFont="1" applyBorder="1"/>
    <xf numFmtId="0" fontId="18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2" xfId="0" applyFont="1" applyBorder="1"/>
    <xf numFmtId="0" fontId="20" fillId="0" borderId="0" xfId="0" applyFont="1"/>
    <xf numFmtId="0" fontId="10" fillId="5" borderId="0" xfId="0" applyFont="1" applyFill="1" applyAlignment="1">
      <alignment horizontal="centerContinuous" vertical="center"/>
    </xf>
    <xf numFmtId="0" fontId="6" fillId="5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5" borderId="10" xfId="0" applyFont="1" applyFill="1" applyBorder="1" applyAlignment="1">
      <alignment horizontal="center"/>
    </xf>
    <xf numFmtId="0" fontId="6" fillId="0" borderId="19" xfId="0" applyFont="1" applyBorder="1"/>
    <xf numFmtId="0" fontId="11" fillId="0" borderId="19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17" fontId="1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164" fontId="6" fillId="0" borderId="0" xfId="0" applyNumberFormat="1" applyFont="1"/>
    <xf numFmtId="165" fontId="7" fillId="7" borderId="0" xfId="1" applyNumberFormat="1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6" fillId="7" borderId="0" xfId="0" applyFont="1" applyFill="1"/>
    <xf numFmtId="9" fontId="6" fillId="0" borderId="0" xfId="0" applyNumberFormat="1" applyFont="1"/>
    <xf numFmtId="0" fontId="7" fillId="0" borderId="0" xfId="0" applyFont="1"/>
    <xf numFmtId="0" fontId="6" fillId="0" borderId="2" xfId="0" applyFont="1" applyBorder="1"/>
    <xf numFmtId="49" fontId="10" fillId="0" borderId="4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123825</xdr:rowOff>
    </xdr:from>
    <xdr:to>
      <xdr:col>2</xdr:col>
      <xdr:colOff>361950</xdr:colOff>
      <xdr:row>5</xdr:row>
      <xdr:rowOff>171450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9D13FE94-1F68-429E-840E-5A65320CCE8D}"/>
            </a:ext>
          </a:extLst>
        </xdr:cNvPr>
        <xdr:cNvSpPr>
          <a:spLocks noChangeArrowheads="1"/>
        </xdr:cNvSpPr>
      </xdr:nvSpPr>
      <xdr:spPr bwMode="auto">
        <a:xfrm>
          <a:off x="142874" y="123825"/>
          <a:ext cx="2543176" cy="9810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  <a:endParaRPr lang="fr-FR" sz="1100" b="1" i="0">
            <a:latin typeface="+mn-lt"/>
            <a:ea typeface="+mn-ea"/>
            <a:cs typeface="+mn-cs"/>
          </a:endParaRP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 eaLnBrk="1" fontAlgn="auto" latinLnBrk="0" hangingPunct="1"/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0</xdr:rowOff>
    </xdr:from>
    <xdr:to>
      <xdr:col>1</xdr:col>
      <xdr:colOff>409575</xdr:colOff>
      <xdr:row>6</xdr:row>
      <xdr:rowOff>38100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5208ACAE-8641-4BCF-A5C8-3564CD21BB48}"/>
            </a:ext>
          </a:extLst>
        </xdr:cNvPr>
        <xdr:cNvSpPr>
          <a:spLocks noChangeArrowheads="1"/>
        </xdr:cNvSpPr>
      </xdr:nvSpPr>
      <xdr:spPr bwMode="auto">
        <a:xfrm>
          <a:off x="161924" y="190500"/>
          <a:ext cx="2324101" cy="9906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</a:p>
        <a:p>
          <a:pPr algn="ctr" rtl="0"/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114300</xdr:rowOff>
    </xdr:from>
    <xdr:to>
      <xdr:col>2</xdr:col>
      <xdr:colOff>228599</xdr:colOff>
      <xdr:row>6</xdr:row>
      <xdr:rowOff>28575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0B01D51D-BDE7-4A45-8BB4-B5C81B901CAA}"/>
            </a:ext>
          </a:extLst>
        </xdr:cNvPr>
        <xdr:cNvSpPr txBox="1">
          <a:spLocks noChangeArrowheads="1"/>
        </xdr:cNvSpPr>
      </xdr:nvSpPr>
      <xdr:spPr bwMode="auto">
        <a:xfrm>
          <a:off x="381000" y="304800"/>
          <a:ext cx="2362199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1</xdr:col>
      <xdr:colOff>285750</xdr:colOff>
      <xdr:row>5</xdr:row>
      <xdr:rowOff>66675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1268B2C0-5AB5-4E43-847A-85268C01A66F}"/>
            </a:ext>
          </a:extLst>
        </xdr:cNvPr>
        <xdr:cNvSpPr txBox="1">
          <a:spLocks noChangeArrowheads="1"/>
        </xdr:cNvSpPr>
      </xdr:nvSpPr>
      <xdr:spPr bwMode="auto">
        <a:xfrm>
          <a:off x="171450" y="152400"/>
          <a:ext cx="2266950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rtl="0"/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2"/>
  <sheetViews>
    <sheetView tabSelected="1" workbookViewId="0">
      <selection activeCell="K33" sqref="K33"/>
    </sheetView>
  </sheetViews>
  <sheetFormatPr baseColWidth="10" defaultColWidth="9.140625" defaultRowHeight="15" x14ac:dyDescent="0.25"/>
  <cols>
    <col min="1" max="1" width="22.28515625" customWidth="1"/>
    <col min="2" max="4" width="12.5703125" customWidth="1"/>
    <col min="5" max="6" width="10.85546875" customWidth="1"/>
  </cols>
  <sheetData>
    <row r="2" spans="1:6" ht="12" customHeight="1" x14ac:dyDescent="0.25"/>
    <row r="4" spans="1:6" ht="15.75" x14ac:dyDescent="0.25">
      <c r="E4" s="116"/>
    </row>
    <row r="5" spans="1:6" ht="15.75" x14ac:dyDescent="0.25">
      <c r="E5" s="116"/>
    </row>
    <row r="6" spans="1:6" ht="15.75" x14ac:dyDescent="0.25">
      <c r="E6" s="116"/>
    </row>
    <row r="7" spans="1:6" ht="15.75" x14ac:dyDescent="0.25">
      <c r="E7" s="116"/>
    </row>
    <row r="8" spans="1:6" ht="15.75" x14ac:dyDescent="0.25">
      <c r="A8" s="117" t="s">
        <v>62</v>
      </c>
      <c r="B8" s="117"/>
      <c r="C8" s="117"/>
      <c r="D8" s="118"/>
      <c r="E8" s="118"/>
      <c r="F8" s="118"/>
    </row>
    <row r="9" spans="1:6" ht="18.75" x14ac:dyDescent="0.3">
      <c r="A9" s="73" t="s">
        <v>63</v>
      </c>
      <c r="B9" s="119"/>
      <c r="C9" s="120"/>
      <c r="D9" s="74"/>
      <c r="E9" s="121"/>
      <c r="F9" s="74"/>
    </row>
    <row r="10" spans="1:6" ht="12" customHeight="1" thickBot="1" x14ac:dyDescent="0.3">
      <c r="A10" s="73"/>
      <c r="B10" s="73"/>
      <c r="C10" s="73"/>
      <c r="D10" s="74"/>
      <c r="E10" s="116"/>
      <c r="F10" s="74"/>
    </row>
    <row r="11" spans="1:6" ht="16.5" thickBot="1" x14ac:dyDescent="0.3">
      <c r="A11" s="140" t="s">
        <v>64</v>
      </c>
      <c r="B11" s="141"/>
      <c r="C11" s="141"/>
      <c r="D11" s="141"/>
      <c r="E11" s="141"/>
      <c r="F11" s="142"/>
    </row>
    <row r="12" spans="1:6" ht="15.75" x14ac:dyDescent="0.25">
      <c r="A12" s="122"/>
      <c r="B12" s="122"/>
      <c r="C12" s="122"/>
      <c r="D12" s="123"/>
      <c r="E12" s="116"/>
      <c r="F12" s="123"/>
    </row>
    <row r="13" spans="1:6" x14ac:dyDescent="0.25">
      <c r="A13" s="122"/>
      <c r="B13" s="122"/>
      <c r="C13" s="122"/>
      <c r="D13" s="123"/>
      <c r="E13" s="123"/>
      <c r="F13" s="123"/>
    </row>
    <row r="14" spans="1:6" x14ac:dyDescent="0.25">
      <c r="A14" s="124" t="s">
        <v>65</v>
      </c>
      <c r="B14" s="125"/>
      <c r="C14" s="125"/>
      <c r="D14" s="74"/>
      <c r="E14" s="74"/>
      <c r="F14" s="74"/>
    </row>
    <row r="15" spans="1:6" x14ac:dyDescent="0.25">
      <c r="A15" s="24"/>
      <c r="B15" s="24"/>
      <c r="C15" s="24"/>
      <c r="D15" s="24"/>
      <c r="E15" s="24"/>
      <c r="F15" s="24"/>
    </row>
    <row r="16" spans="1:6" x14ac:dyDescent="0.25">
      <c r="A16" s="126" t="s">
        <v>66</v>
      </c>
      <c r="B16" s="24"/>
      <c r="C16" s="24"/>
      <c r="D16" s="24"/>
      <c r="E16" s="24"/>
      <c r="F16" s="24"/>
    </row>
    <row r="17" spans="1:6" ht="15.75" thickBot="1" x14ac:dyDescent="0.3">
      <c r="A17" s="107"/>
      <c r="B17" s="24"/>
      <c r="C17" s="24"/>
      <c r="D17" s="24"/>
      <c r="E17" s="24"/>
      <c r="F17" s="24"/>
    </row>
    <row r="18" spans="1:6" ht="16.5" thickTop="1" thickBot="1" x14ac:dyDescent="0.3">
      <c r="A18" s="127"/>
      <c r="B18" s="128" t="s">
        <v>67</v>
      </c>
      <c r="C18" s="128"/>
      <c r="D18" s="129"/>
      <c r="E18" s="128" t="s">
        <v>68</v>
      </c>
      <c r="F18" s="128"/>
    </row>
    <row r="19" spans="1:6" ht="15.75" thickTop="1" x14ac:dyDescent="0.25">
      <c r="A19" s="24"/>
      <c r="B19" s="130" t="s">
        <v>50</v>
      </c>
      <c r="C19" s="130" t="s">
        <v>51</v>
      </c>
      <c r="D19" s="130" t="s">
        <v>52</v>
      </c>
      <c r="E19" s="131" t="s">
        <v>4</v>
      </c>
      <c r="F19" s="131" t="s">
        <v>5</v>
      </c>
    </row>
    <row r="20" spans="1:6" x14ac:dyDescent="0.25">
      <c r="A20" s="107" t="s">
        <v>48</v>
      </c>
      <c r="B20" s="41">
        <f t="shared" ref="B20:D21" si="0">B36+B44</f>
        <v>20266.428956816002</v>
      </c>
      <c r="C20" s="41">
        <f t="shared" si="0"/>
        <v>21245.191915798001</v>
      </c>
      <c r="D20" s="41">
        <f t="shared" si="0"/>
        <v>20725.163681056998</v>
      </c>
      <c r="E20" s="132">
        <f>(C20-B20)/B20</f>
        <v>4.8294791404423595E-2</v>
      </c>
      <c r="F20" s="132">
        <f>(D20-C20)/C20</f>
        <v>-2.4477455266210521E-2</v>
      </c>
    </row>
    <row r="21" spans="1:6" x14ac:dyDescent="0.25">
      <c r="A21" s="107" t="s">
        <v>25</v>
      </c>
      <c r="B21" s="41">
        <f t="shared" si="0"/>
        <v>26504.611823628002</v>
      </c>
      <c r="C21" s="41">
        <f t="shared" si="0"/>
        <v>25979.982646699998</v>
      </c>
      <c r="D21" s="41">
        <f t="shared" si="0"/>
        <v>28019.293069699506</v>
      </c>
      <c r="E21" s="132">
        <f>(C21-B21)/B21</f>
        <v>-1.9793882680459157E-2</v>
      </c>
      <c r="F21" s="132">
        <f>(D21-C21)/C21</f>
        <v>7.8495449775003723E-2</v>
      </c>
    </row>
    <row r="22" spans="1:6" x14ac:dyDescent="0.25">
      <c r="A22" s="107"/>
      <c r="B22" s="24"/>
      <c r="C22" s="24"/>
      <c r="D22" s="24"/>
      <c r="E22" s="24"/>
      <c r="F22" s="24"/>
    </row>
    <row r="23" spans="1:6" x14ac:dyDescent="0.25">
      <c r="A23" s="107" t="s">
        <v>69</v>
      </c>
      <c r="B23" s="41">
        <f>B20-B21</f>
        <v>-6238.1828668119997</v>
      </c>
      <c r="C23" s="41">
        <f>C20-C21</f>
        <v>-4734.7907309019974</v>
      </c>
      <c r="D23" s="41">
        <f>D20-D21</f>
        <v>-7294.1293886425083</v>
      </c>
      <c r="E23" s="133"/>
      <c r="F23" s="133"/>
    </row>
    <row r="24" spans="1:6" x14ac:dyDescent="0.25">
      <c r="A24" s="107" t="s">
        <v>70</v>
      </c>
      <c r="B24" s="134">
        <f>B20/B21</f>
        <v>0.76463783328262658</v>
      </c>
      <c r="C24" s="134">
        <f>C20/C21</f>
        <v>0.81775235205927221</v>
      </c>
      <c r="D24" s="134">
        <f>D20/D21</f>
        <v>0.73967475301757379</v>
      </c>
      <c r="E24" s="133"/>
      <c r="F24" s="133"/>
    </row>
    <row r="25" spans="1:6" x14ac:dyDescent="0.25">
      <c r="A25" s="107"/>
      <c r="B25" s="24"/>
      <c r="C25" s="24"/>
      <c r="D25" s="24"/>
      <c r="E25" s="24"/>
      <c r="F25" s="24"/>
    </row>
    <row r="26" spans="1:6" x14ac:dyDescent="0.25">
      <c r="A26" s="135"/>
      <c r="B26" s="136"/>
      <c r="C26" s="136"/>
      <c r="D26" s="136"/>
      <c r="E26" s="136"/>
      <c r="F26" s="136"/>
    </row>
    <row r="27" spans="1:6" x14ac:dyDescent="0.25">
      <c r="A27" s="135"/>
      <c r="B27" s="136"/>
      <c r="C27" s="136"/>
      <c r="D27" s="136"/>
      <c r="E27" s="136"/>
      <c r="F27" s="136"/>
    </row>
    <row r="28" spans="1:6" x14ac:dyDescent="0.25">
      <c r="A28" s="107"/>
      <c r="B28" s="24"/>
      <c r="C28" s="24"/>
      <c r="D28" s="24"/>
      <c r="E28" s="24"/>
      <c r="F28" s="24"/>
    </row>
    <row r="29" spans="1:6" x14ac:dyDescent="0.25">
      <c r="A29" s="124" t="s">
        <v>71</v>
      </c>
      <c r="B29" s="74"/>
      <c r="C29" s="74"/>
      <c r="D29" s="74"/>
      <c r="E29" s="74"/>
      <c r="F29" s="74"/>
    </row>
    <row r="30" spans="1:6" ht="15.75" thickBot="1" x14ac:dyDescent="0.3">
      <c r="A30" s="107"/>
      <c r="B30" s="24"/>
      <c r="C30" s="24"/>
      <c r="D30" s="24"/>
      <c r="E30" s="24"/>
      <c r="F30" s="24"/>
    </row>
    <row r="31" spans="1:6" ht="16.5" thickTop="1" thickBot="1" x14ac:dyDescent="0.3">
      <c r="A31" s="127"/>
      <c r="B31" s="128" t="s">
        <v>67</v>
      </c>
      <c r="C31" s="128"/>
      <c r="D31" s="128"/>
      <c r="E31" s="128" t="s">
        <v>68</v>
      </c>
      <c r="F31" s="128"/>
    </row>
    <row r="32" spans="1:6" ht="15.75" thickTop="1" x14ac:dyDescent="0.25">
      <c r="A32" s="24"/>
      <c r="B32" s="130" t="s">
        <v>50</v>
      </c>
      <c r="C32" s="130" t="s">
        <v>51</v>
      </c>
      <c r="D32" s="130" t="s">
        <v>52</v>
      </c>
      <c r="E32" s="131" t="s">
        <v>4</v>
      </c>
      <c r="F32" s="131" t="s">
        <v>5</v>
      </c>
    </row>
    <row r="33" spans="1:6" x14ac:dyDescent="0.25">
      <c r="A33" s="24"/>
      <c r="C33" s="24"/>
      <c r="D33" s="24"/>
      <c r="E33" s="24"/>
      <c r="F33" s="24"/>
    </row>
    <row r="34" spans="1:6" x14ac:dyDescent="0.25">
      <c r="A34" s="126" t="s">
        <v>72</v>
      </c>
      <c r="C34" s="24"/>
      <c r="D34" s="24"/>
      <c r="E34" s="24"/>
      <c r="F34" s="24"/>
    </row>
    <row r="35" spans="1:6" x14ac:dyDescent="0.25">
      <c r="A35" s="24"/>
      <c r="C35" s="24"/>
      <c r="D35" s="24"/>
      <c r="E35" s="24"/>
      <c r="F35" s="24"/>
    </row>
    <row r="36" spans="1:6" x14ac:dyDescent="0.25">
      <c r="A36" s="107" t="s">
        <v>48</v>
      </c>
      <c r="B36" s="41">
        <v>5831.3551643680003</v>
      </c>
      <c r="C36" s="41">
        <v>7081.8571239269995</v>
      </c>
      <c r="D36" s="41">
        <v>5969.8883236850006</v>
      </c>
      <c r="E36" s="132">
        <f>(C36-B36)/B36</f>
        <v>0.21444448576894873</v>
      </c>
      <c r="F36" s="132">
        <f>(D36-C36)/C36</f>
        <v>-0.1570165538196279</v>
      </c>
    </row>
    <row r="37" spans="1:6" x14ac:dyDescent="0.25">
      <c r="A37" s="107" t="s">
        <v>25</v>
      </c>
      <c r="B37" s="41">
        <v>17952.748329030001</v>
      </c>
      <c r="C37" s="41">
        <v>17694.318347742999</v>
      </c>
      <c r="D37" s="41">
        <v>19347.349072522506</v>
      </c>
      <c r="E37" s="132">
        <f>(C37-B37)/B37</f>
        <v>-1.4395009418647849E-2</v>
      </c>
      <c r="F37" s="132">
        <f>(D37-C37)/C37</f>
        <v>9.3421554438708213E-2</v>
      </c>
    </row>
    <row r="38" spans="1:6" x14ac:dyDescent="0.25">
      <c r="A38" s="107"/>
      <c r="C38" s="24"/>
      <c r="D38" s="24"/>
      <c r="E38" s="24"/>
      <c r="F38" s="24"/>
    </row>
    <row r="39" spans="1:6" x14ac:dyDescent="0.25">
      <c r="A39" s="107" t="s">
        <v>69</v>
      </c>
      <c r="B39" s="41">
        <f>B36-B37</f>
        <v>-12121.393164662</v>
      </c>
      <c r="C39" s="41">
        <f>C36-C37</f>
        <v>-10612.461223816001</v>
      </c>
      <c r="D39" s="41">
        <f>D36-D37</f>
        <v>-13377.460748837504</v>
      </c>
      <c r="E39" s="137"/>
      <c r="F39" s="24"/>
    </row>
    <row r="40" spans="1:6" x14ac:dyDescent="0.25">
      <c r="A40" s="107" t="s">
        <v>70</v>
      </c>
      <c r="B40" s="134">
        <f>B36/B37</f>
        <v>0.3248168501832428</v>
      </c>
      <c r="C40" s="134">
        <f>C36/C37</f>
        <v>0.40023339609634223</v>
      </c>
      <c r="D40" s="134">
        <f>D36/D37</f>
        <v>0.30856363325575986</v>
      </c>
      <c r="E40" s="24"/>
      <c r="F40" s="24"/>
    </row>
    <row r="41" spans="1:6" x14ac:dyDescent="0.25">
      <c r="A41" s="24"/>
      <c r="C41" s="24"/>
      <c r="D41" s="24"/>
      <c r="E41" s="24"/>
      <c r="F41" s="24"/>
    </row>
    <row r="42" spans="1:6" x14ac:dyDescent="0.25">
      <c r="A42" s="126" t="s">
        <v>73</v>
      </c>
      <c r="C42" s="24"/>
      <c r="D42" s="24"/>
      <c r="E42" s="24"/>
      <c r="F42" s="24"/>
    </row>
    <row r="43" spans="1:6" x14ac:dyDescent="0.25">
      <c r="A43" s="24"/>
      <c r="C43" s="24"/>
      <c r="D43" s="24"/>
      <c r="E43" s="24"/>
      <c r="F43" s="24"/>
    </row>
    <row r="44" spans="1:6" x14ac:dyDescent="0.25">
      <c r="A44" s="107" t="s">
        <v>48</v>
      </c>
      <c r="B44" s="41">
        <v>14435.073792448</v>
      </c>
      <c r="C44" s="41">
        <v>14163.334791871001</v>
      </c>
      <c r="D44" s="41">
        <v>14755.275357371998</v>
      </c>
      <c r="E44" s="132">
        <f>(C44-B44)/B44</f>
        <v>-1.8824912465578467E-2</v>
      </c>
      <c r="F44" s="132">
        <f>(D44-C44)/C44</f>
        <v>4.1793869466443742E-2</v>
      </c>
    </row>
    <row r="45" spans="1:6" x14ac:dyDescent="0.25">
      <c r="A45" s="107" t="s">
        <v>25</v>
      </c>
      <c r="B45" s="41">
        <v>8551.8634945979993</v>
      </c>
      <c r="C45" s="41">
        <v>8285.6642989569991</v>
      </c>
      <c r="D45" s="41">
        <v>8671.9439971770007</v>
      </c>
      <c r="E45" s="132">
        <f>(C45-B45)/B45</f>
        <v>-3.1127624500689427E-2</v>
      </c>
      <c r="F45" s="132">
        <f>(D45-C45)/C45</f>
        <v>4.6620244832828499E-2</v>
      </c>
    </row>
    <row r="46" spans="1:6" x14ac:dyDescent="0.25">
      <c r="A46" s="107"/>
      <c r="B46" s="138"/>
      <c r="C46" s="24"/>
      <c r="D46" s="24"/>
      <c r="E46" s="24"/>
      <c r="F46" s="24"/>
    </row>
    <row r="47" spans="1:6" x14ac:dyDescent="0.25">
      <c r="A47" s="107" t="s">
        <v>69</v>
      </c>
      <c r="B47" s="41">
        <f t="shared" ref="B47:C47" si="1">B44-B45</f>
        <v>5883.2102978500006</v>
      </c>
      <c r="C47" s="41">
        <f t="shared" si="1"/>
        <v>5877.6704929140014</v>
      </c>
      <c r="D47" s="41">
        <f>D44-D45</f>
        <v>6083.3313601949976</v>
      </c>
      <c r="E47" s="24"/>
      <c r="F47" s="24"/>
    </row>
    <row r="48" spans="1:6" x14ac:dyDescent="0.25">
      <c r="A48" s="107" t="s">
        <v>70</v>
      </c>
      <c r="B48" s="134">
        <f>B44/B45</f>
        <v>1.687944832324122</v>
      </c>
      <c r="C48" s="134">
        <f>C44/C45</f>
        <v>1.7093783046042408</v>
      </c>
      <c r="D48" s="134">
        <f>D44/D45</f>
        <v>1.7014956925662019</v>
      </c>
      <c r="E48" s="24"/>
      <c r="F48" s="24"/>
    </row>
    <row r="49" spans="1:6" x14ac:dyDescent="0.25">
      <c r="A49" s="24"/>
      <c r="C49" s="24"/>
      <c r="D49" s="24"/>
      <c r="E49" s="24"/>
      <c r="F49" s="24"/>
    </row>
    <row r="50" spans="1:6" x14ac:dyDescent="0.25">
      <c r="A50" s="24"/>
      <c r="B50" s="24"/>
      <c r="C50" s="24"/>
      <c r="D50" s="24"/>
      <c r="E50" s="24"/>
      <c r="F50" s="24"/>
    </row>
    <row r="51" spans="1:6" ht="15.75" thickBot="1" x14ac:dyDescent="0.3">
      <c r="A51" s="139"/>
      <c r="B51" s="139"/>
      <c r="C51" s="139"/>
      <c r="D51" s="139"/>
      <c r="E51" s="139"/>
      <c r="F51" s="139"/>
    </row>
    <row r="52" spans="1:6" x14ac:dyDescent="0.25">
      <c r="A52" s="24"/>
      <c r="B52" s="24"/>
      <c r="C52" s="24"/>
      <c r="D52" s="24"/>
      <c r="E52" s="24"/>
      <c r="F52" s="24"/>
    </row>
  </sheetData>
  <mergeCells count="1">
    <mergeCell ref="A11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F668-C329-494C-B545-4DD451ABFDD8}">
  <dimension ref="A1:G54"/>
  <sheetViews>
    <sheetView topLeftCell="A27" workbookViewId="0">
      <selection activeCell="I13" sqref="I13"/>
    </sheetView>
  </sheetViews>
  <sheetFormatPr baseColWidth="10" defaultRowHeight="15" x14ac:dyDescent="0.25"/>
  <cols>
    <col min="1" max="1" width="31.140625" customWidth="1"/>
  </cols>
  <sheetData>
    <row r="1" spans="1:7" x14ac:dyDescent="0.25">
      <c r="A1" s="1"/>
      <c r="B1" s="2"/>
      <c r="C1" s="2"/>
      <c r="D1" s="2"/>
      <c r="E1" s="2"/>
      <c r="F1" s="2"/>
    </row>
    <row r="2" spans="1:7" x14ac:dyDescent="0.25">
      <c r="A2" s="3"/>
      <c r="B2" s="2"/>
      <c r="C2" s="2"/>
      <c r="D2" s="2"/>
      <c r="E2" s="2"/>
      <c r="F2" s="2"/>
    </row>
    <row r="3" spans="1:7" x14ac:dyDescent="0.25">
      <c r="A3" s="4"/>
      <c r="B3" s="2"/>
      <c r="C3" s="2"/>
      <c r="D3" s="2"/>
      <c r="E3" s="2"/>
      <c r="F3" s="2"/>
    </row>
    <row r="4" spans="1:7" x14ac:dyDescent="0.25">
      <c r="A4" s="4"/>
      <c r="B4" s="2"/>
      <c r="C4" s="2"/>
      <c r="D4" s="2"/>
      <c r="E4" s="2"/>
      <c r="F4" s="2"/>
    </row>
    <row r="5" spans="1:7" x14ac:dyDescent="0.25">
      <c r="A5" s="4"/>
      <c r="B5" s="2"/>
      <c r="C5" s="2"/>
      <c r="D5" s="2"/>
      <c r="E5" s="2"/>
      <c r="F5" s="2"/>
    </row>
    <row r="6" spans="1:7" x14ac:dyDescent="0.25">
      <c r="A6" s="1"/>
      <c r="B6" s="2"/>
      <c r="C6" s="2"/>
      <c r="D6" s="2"/>
      <c r="E6" s="2"/>
      <c r="F6" s="2"/>
    </row>
    <row r="7" spans="1:7" x14ac:dyDescent="0.25">
      <c r="A7" s="1"/>
      <c r="B7" s="2"/>
      <c r="C7" s="2"/>
      <c r="D7" s="2"/>
      <c r="E7" s="2"/>
      <c r="F7" s="2"/>
    </row>
    <row r="8" spans="1:7" x14ac:dyDescent="0.25">
      <c r="A8" s="1"/>
      <c r="B8" s="2"/>
      <c r="C8" s="2"/>
      <c r="D8" s="2"/>
      <c r="E8" s="2"/>
      <c r="F8" s="2"/>
    </row>
    <row r="9" spans="1:7" ht="18.75" x14ac:dyDescent="0.3">
      <c r="A9" s="143" t="s">
        <v>0</v>
      </c>
      <c r="B9" s="143"/>
      <c r="C9" s="143"/>
      <c r="D9" s="143"/>
      <c r="E9" s="143"/>
      <c r="F9" s="143"/>
    </row>
    <row r="10" spans="1:7" x14ac:dyDescent="0.25">
      <c r="A10" s="5"/>
      <c r="B10" s="6"/>
      <c r="C10" s="6"/>
      <c r="D10" s="6"/>
      <c r="E10" s="6"/>
      <c r="F10" s="6"/>
    </row>
    <row r="11" spans="1:7" x14ac:dyDescent="0.25">
      <c r="A11" s="7" t="s">
        <v>1</v>
      </c>
      <c r="B11" s="8" t="s">
        <v>2</v>
      </c>
      <c r="C11" s="8" t="s">
        <v>2</v>
      </c>
      <c r="D11" s="8" t="s">
        <v>2</v>
      </c>
      <c r="E11" s="144" t="s">
        <v>3</v>
      </c>
      <c r="F11" s="144"/>
    </row>
    <row r="12" spans="1:7" x14ac:dyDescent="0.25">
      <c r="A12" s="7"/>
      <c r="B12" s="8">
        <v>2023</v>
      </c>
      <c r="C12" s="8">
        <v>2024</v>
      </c>
      <c r="D12" s="8">
        <v>20205</v>
      </c>
      <c r="E12" s="8" t="s">
        <v>4</v>
      </c>
      <c r="F12" s="8" t="s">
        <v>5</v>
      </c>
    </row>
    <row r="13" spans="1:7" x14ac:dyDescent="0.25">
      <c r="A13" s="9"/>
      <c r="B13" s="5"/>
      <c r="C13" s="5"/>
      <c r="D13" s="5"/>
      <c r="E13" s="5"/>
      <c r="F13" t="s">
        <v>6</v>
      </c>
    </row>
    <row r="14" spans="1:7" x14ac:dyDescent="0.25">
      <c r="A14" s="10" t="s">
        <v>7</v>
      </c>
      <c r="B14" s="5"/>
      <c r="C14" s="5"/>
      <c r="D14" s="5"/>
      <c r="E14" s="5"/>
    </row>
    <row r="15" spans="1:7" x14ac:dyDescent="0.25">
      <c r="A15" s="10" t="s">
        <v>8</v>
      </c>
      <c r="B15" s="11">
        <v>2320.4673823969997</v>
      </c>
      <c r="C15" s="11">
        <v>3726.796539425</v>
      </c>
      <c r="D15" s="11">
        <v>2985.577980906</v>
      </c>
      <c r="E15" s="12">
        <f>+(C15-B15)/B15</f>
        <v>0.60605426635012138</v>
      </c>
      <c r="F15" s="12">
        <f>+(D15-C15)/C15</f>
        <v>-0.19888892529490251</v>
      </c>
      <c r="G15" s="13"/>
    </row>
    <row r="16" spans="1:7" x14ac:dyDescent="0.25">
      <c r="A16" s="14" t="s">
        <v>9</v>
      </c>
      <c r="B16" s="11">
        <v>2534.2618882349998</v>
      </c>
      <c r="C16" s="11">
        <v>2339.1759539590003</v>
      </c>
      <c r="D16" s="11">
        <v>2352.2836315105042</v>
      </c>
      <c r="E16" s="12">
        <f>+(C16-B16)/B16</f>
        <v>-7.6979390007663406E-2</v>
      </c>
      <c r="F16" s="12">
        <f>+(D16-C16)/C16</f>
        <v>5.6035449275713854E-3</v>
      </c>
    </row>
    <row r="17" spans="1:6" x14ac:dyDescent="0.25">
      <c r="A17" s="14"/>
      <c r="B17" s="5"/>
      <c r="C17" s="5"/>
      <c r="D17" s="5"/>
      <c r="E17" s="5"/>
      <c r="F17" s="5"/>
    </row>
    <row r="18" spans="1:6" x14ac:dyDescent="0.25">
      <c r="A18" s="10" t="s">
        <v>10</v>
      </c>
      <c r="B18" s="11">
        <f>+B15-B16</f>
        <v>-213.79450583800008</v>
      </c>
      <c r="C18" s="11">
        <f>+C15-C16</f>
        <v>1387.6205854659997</v>
      </c>
      <c r="D18" s="11">
        <f>+D15-D16</f>
        <v>633.29434939549583</v>
      </c>
      <c r="E18" s="5"/>
      <c r="F18" s="5"/>
    </row>
    <row r="19" spans="1:6" x14ac:dyDescent="0.25">
      <c r="A19" s="14" t="s">
        <v>11</v>
      </c>
      <c r="B19" s="12">
        <f>+B15/B16</f>
        <v>0.91563835338781885</v>
      </c>
      <c r="C19" s="12">
        <f>+C15/C16</f>
        <v>1.5932091526152552</v>
      </c>
      <c r="D19" s="12">
        <f>+D15/D16</f>
        <v>1.2692253352920837</v>
      </c>
      <c r="E19" s="5"/>
      <c r="F19" s="5"/>
    </row>
    <row r="20" spans="1:6" x14ac:dyDescent="0.25">
      <c r="A20" s="14"/>
      <c r="B20" s="5"/>
      <c r="C20" s="5"/>
      <c r="D20" s="5"/>
      <c r="E20" s="5"/>
      <c r="F20" s="5"/>
    </row>
    <row r="21" spans="1:6" x14ac:dyDescent="0.25">
      <c r="A21" s="10" t="s">
        <v>12</v>
      </c>
      <c r="B21" s="5"/>
      <c r="C21" s="5"/>
      <c r="D21" s="5"/>
      <c r="E21" s="5"/>
      <c r="F21" s="5"/>
    </row>
    <row r="22" spans="1:6" x14ac:dyDescent="0.25">
      <c r="A22" s="10" t="s">
        <v>8</v>
      </c>
      <c r="B22" s="11">
        <v>7106.5641712799998</v>
      </c>
      <c r="C22" s="11">
        <v>6479.5722801049997</v>
      </c>
      <c r="D22" s="11">
        <v>7155.6640156879994</v>
      </c>
      <c r="E22" s="12">
        <f>+(C22-B22)/B22</f>
        <v>-8.8227148318576198E-2</v>
      </c>
      <c r="F22" s="12">
        <f>+(D22-C22)/C22</f>
        <v>0.10434203159657382</v>
      </c>
    </row>
    <row r="23" spans="1:6" x14ac:dyDescent="0.25">
      <c r="A23" s="14" t="s">
        <v>9</v>
      </c>
      <c r="B23" s="11">
        <v>9494.2537437400006</v>
      </c>
      <c r="C23" s="11">
        <v>8643.6236326840008</v>
      </c>
      <c r="D23" s="11">
        <v>9617.8261311869992</v>
      </c>
      <c r="E23" s="12">
        <f>+(C23-B23)/B23</f>
        <v>-8.9594204454126733E-2</v>
      </c>
      <c r="F23" s="12">
        <f>+(D23-C23)/C23</f>
        <v>0.11270764900258516</v>
      </c>
    </row>
    <row r="24" spans="1:6" x14ac:dyDescent="0.25">
      <c r="A24" s="14"/>
      <c r="B24" s="5"/>
      <c r="C24" s="5"/>
      <c r="D24" s="5"/>
      <c r="E24" s="5"/>
      <c r="F24" s="5"/>
    </row>
    <row r="25" spans="1:6" x14ac:dyDescent="0.25">
      <c r="A25" s="14" t="s">
        <v>10</v>
      </c>
      <c r="B25" s="11">
        <f>+B22-B23</f>
        <v>-2387.6895724600008</v>
      </c>
      <c r="C25" s="11">
        <f>+C22-C23</f>
        <v>-2164.0513525790011</v>
      </c>
      <c r="D25" s="11">
        <f>+D22-D23</f>
        <v>-2462.1621154989998</v>
      </c>
      <c r="E25" s="5"/>
      <c r="F25" s="5"/>
    </row>
    <row r="26" spans="1:6" x14ac:dyDescent="0.25">
      <c r="A26" s="14" t="s">
        <v>11</v>
      </c>
      <c r="B26" s="12">
        <f>+B22/B23</f>
        <v>0.74851213829898799</v>
      </c>
      <c r="C26" s="12">
        <f>+C22/C23</f>
        <v>0.74963609655606622</v>
      </c>
      <c r="D26" s="12">
        <f>+D22/D23</f>
        <v>0.74400014286854987</v>
      </c>
      <c r="E26" s="5"/>
      <c r="F26" s="5"/>
    </row>
    <row r="27" spans="1:6" x14ac:dyDescent="0.25">
      <c r="A27" s="14"/>
      <c r="B27" s="5"/>
      <c r="C27" s="5"/>
      <c r="D27" s="5"/>
      <c r="E27" s="5"/>
      <c r="F27" s="5"/>
    </row>
    <row r="28" spans="1:6" x14ac:dyDescent="0.25">
      <c r="A28" s="10" t="s">
        <v>13</v>
      </c>
      <c r="B28" s="5"/>
      <c r="C28" s="5"/>
      <c r="D28" s="5"/>
      <c r="E28" s="5"/>
      <c r="F28" s="5"/>
    </row>
    <row r="29" spans="1:6" x14ac:dyDescent="0.25">
      <c r="A29" s="10" t="s">
        <v>8</v>
      </c>
      <c r="B29" s="11">
        <v>3612.2066742220004</v>
      </c>
      <c r="C29" s="11">
        <v>3913.959657802</v>
      </c>
      <c r="D29" s="11">
        <v>3855.5360212599999</v>
      </c>
      <c r="E29" s="12">
        <f>+(C29-B29)/B29</f>
        <v>8.3537020662028255E-2</v>
      </c>
      <c r="F29" s="12">
        <f>+(D29-C29)/C29</f>
        <v>-1.4926989966679854E-2</v>
      </c>
    </row>
    <row r="30" spans="1:6" x14ac:dyDescent="0.25">
      <c r="A30" s="14" t="s">
        <v>9</v>
      </c>
      <c r="B30" s="11">
        <v>4114.1659123959998</v>
      </c>
      <c r="C30" s="11">
        <v>4123.7894462889999</v>
      </c>
      <c r="D30" s="11">
        <v>5035.1811047239999</v>
      </c>
      <c r="E30" s="12">
        <f>+(C30-B30)/B30</f>
        <v>2.3391214885146727E-3</v>
      </c>
      <c r="F30" s="12">
        <f>+(D30-C30)/C30</f>
        <v>0.22100829111320455</v>
      </c>
    </row>
    <row r="31" spans="1:6" x14ac:dyDescent="0.25">
      <c r="A31" s="14"/>
      <c r="B31" s="5"/>
      <c r="C31" s="5"/>
      <c r="D31" s="5"/>
      <c r="E31" s="5"/>
      <c r="F31" s="5"/>
    </row>
    <row r="32" spans="1:6" x14ac:dyDescent="0.25">
      <c r="A32" s="14" t="s">
        <v>10</v>
      </c>
      <c r="B32" s="11">
        <f>+B29-B30</f>
        <v>-501.95923817399944</v>
      </c>
      <c r="C32" s="11">
        <f>+C29-C30</f>
        <v>-209.82978848699986</v>
      </c>
      <c r="D32" s="11">
        <f>+D29-D30</f>
        <v>-1179.645083464</v>
      </c>
      <c r="E32" s="5"/>
      <c r="F32" s="5"/>
    </row>
    <row r="33" spans="1:6" x14ac:dyDescent="0.25">
      <c r="A33" s="14" t="s">
        <v>11</v>
      </c>
      <c r="B33" s="12">
        <f>+B29/B30</f>
        <v>0.87799246582117796</v>
      </c>
      <c r="C33" s="12">
        <f>+C29/C30</f>
        <v>0.94911724004827025</v>
      </c>
      <c r="D33" s="12">
        <f>+D29/D30</f>
        <v>0.76571943313870905</v>
      </c>
      <c r="E33" s="5"/>
      <c r="F33" s="5"/>
    </row>
    <row r="34" spans="1:6" x14ac:dyDescent="0.25">
      <c r="A34" s="14"/>
      <c r="B34" s="5"/>
      <c r="C34" s="5"/>
      <c r="D34" s="5"/>
      <c r="E34" s="5"/>
      <c r="F34" s="5"/>
    </row>
    <row r="35" spans="1:6" x14ac:dyDescent="0.25">
      <c r="A35" s="10" t="s">
        <v>14</v>
      </c>
      <c r="B35" s="5"/>
      <c r="C35" s="5"/>
      <c r="D35" s="5"/>
      <c r="E35" s="5"/>
      <c r="F35" s="5"/>
    </row>
    <row r="36" spans="1:6" x14ac:dyDescent="0.25">
      <c r="A36" s="10" t="s">
        <v>8</v>
      </c>
      <c r="B36" s="11">
        <v>6200.4127889000001</v>
      </c>
      <c r="C36" s="11">
        <v>5915.716006183</v>
      </c>
      <c r="D36" s="11">
        <v>5918.6789058240001</v>
      </c>
      <c r="E36" s="12">
        <f>+(C36-B36)/B36</f>
        <v>-4.5915778902118468E-2</v>
      </c>
      <c r="F36" s="12">
        <f>+(D36-C36)/C36</f>
        <v>5.0085224474998122E-4</v>
      </c>
    </row>
    <row r="37" spans="1:6" x14ac:dyDescent="0.25">
      <c r="A37" s="14" t="s">
        <v>9</v>
      </c>
      <c r="B37" s="11">
        <v>5635.8926395669996</v>
      </c>
      <c r="C37" s="11">
        <v>5637.9265610969996</v>
      </c>
      <c r="D37" s="11">
        <v>6521.0350379880001</v>
      </c>
      <c r="E37" s="12">
        <f>+(C37-B37)/B37</f>
        <v>3.6088720280454237E-4</v>
      </c>
      <c r="F37" s="12">
        <f>+(D37-C37)/C37</f>
        <v>0.15663710183538992</v>
      </c>
    </row>
    <row r="38" spans="1:6" x14ac:dyDescent="0.25">
      <c r="A38" s="14"/>
      <c r="B38" s="5"/>
      <c r="C38" s="5"/>
      <c r="D38" s="5"/>
      <c r="E38" s="5"/>
      <c r="F38" s="5"/>
    </row>
    <row r="39" spans="1:6" x14ac:dyDescent="0.25">
      <c r="A39" s="14" t="s">
        <v>10</v>
      </c>
      <c r="B39" s="11">
        <f>+B36-B37</f>
        <v>564.52014933300052</v>
      </c>
      <c r="C39" s="11">
        <f>+C36-C37</f>
        <v>277.78944508600034</v>
      </c>
      <c r="D39" s="11">
        <f>+D36-D37</f>
        <v>-602.35613216399997</v>
      </c>
      <c r="E39" s="5"/>
      <c r="F39" s="5"/>
    </row>
    <row r="40" spans="1:6" x14ac:dyDescent="0.25">
      <c r="A40" s="14" t="s">
        <v>11</v>
      </c>
      <c r="B40" s="12">
        <f>+B36/B37</f>
        <v>1.1001651708852234</v>
      </c>
      <c r="C40" s="12">
        <f>+C36/C37</f>
        <v>1.0492715614642467</v>
      </c>
      <c r="D40" s="12">
        <f>+D36/D37</f>
        <v>0.90762875392403186</v>
      </c>
      <c r="E40" s="5"/>
      <c r="F40" s="5"/>
    </row>
    <row r="41" spans="1:6" x14ac:dyDescent="0.25">
      <c r="A41" s="14"/>
      <c r="B41" s="5"/>
      <c r="C41" s="5"/>
      <c r="D41" s="5"/>
      <c r="E41" s="5"/>
      <c r="F41" s="5"/>
    </row>
    <row r="42" spans="1:6" x14ac:dyDescent="0.25">
      <c r="A42" s="10" t="s">
        <v>15</v>
      </c>
      <c r="B42" s="5"/>
      <c r="C42" s="5"/>
      <c r="D42" s="5"/>
      <c r="E42" s="5"/>
      <c r="F42" s="5"/>
    </row>
    <row r="43" spans="1:6" x14ac:dyDescent="0.25">
      <c r="A43" s="10" t="s">
        <v>8</v>
      </c>
      <c r="B43" s="11">
        <v>1026.777940017</v>
      </c>
      <c r="C43" s="11">
        <v>1209.1474322829999</v>
      </c>
      <c r="D43" s="11">
        <v>809.70675737900001</v>
      </c>
      <c r="E43" s="12">
        <f>+(C43-B43)/B43</f>
        <v>0.17761337204320979</v>
      </c>
      <c r="F43" s="12">
        <f>+(D43-C43)/C43</f>
        <v>-0.33034902464277094</v>
      </c>
    </row>
    <row r="44" spans="1:6" x14ac:dyDescent="0.25">
      <c r="A44" s="14" t="s">
        <v>9</v>
      </c>
      <c r="B44" s="11">
        <v>4726.0376396900001</v>
      </c>
      <c r="C44" s="11">
        <v>5235.4670526709997</v>
      </c>
      <c r="D44" s="11">
        <v>4492.9671642900003</v>
      </c>
      <c r="E44" s="12">
        <f>+(C44-B44)/B44</f>
        <v>0.10779207696162468</v>
      </c>
      <c r="F44" s="12">
        <f>+(D44-C44)/C44</f>
        <v>-0.1418211366648168</v>
      </c>
    </row>
    <row r="45" spans="1:6" x14ac:dyDescent="0.25">
      <c r="A45" s="14"/>
      <c r="B45" s="5"/>
      <c r="C45" s="5"/>
      <c r="D45" s="5"/>
      <c r="E45" s="5"/>
      <c r="F45" s="5"/>
    </row>
    <row r="46" spans="1:6" x14ac:dyDescent="0.25">
      <c r="A46" s="14" t="s">
        <v>10</v>
      </c>
      <c r="B46" s="11">
        <f>+B43-B44</f>
        <v>-3699.2596996729999</v>
      </c>
      <c r="C46" s="11">
        <f>+C43-C44</f>
        <v>-4026.3196203879997</v>
      </c>
      <c r="D46" s="11">
        <f>+D43-D44</f>
        <v>-3683.2604069110002</v>
      </c>
      <c r="E46" s="5"/>
      <c r="F46" s="5"/>
    </row>
    <row r="47" spans="1:6" x14ac:dyDescent="0.25">
      <c r="A47" s="14" t="s">
        <v>11</v>
      </c>
      <c r="B47" s="12">
        <f>+B43/B44</f>
        <v>0.21725978891787889</v>
      </c>
      <c r="C47" s="12">
        <f>+C43/C44</f>
        <v>0.23095311652589318</v>
      </c>
      <c r="D47" s="12">
        <f>+D43/D44</f>
        <v>0.18021648673832533</v>
      </c>
      <c r="E47" s="5"/>
      <c r="F47" s="5"/>
    </row>
    <row r="48" spans="1:6" ht="15.75" thickBot="1" x14ac:dyDescent="0.3">
      <c r="A48" s="14"/>
      <c r="B48" s="5"/>
      <c r="C48" s="5"/>
      <c r="D48" s="5"/>
      <c r="E48" s="5"/>
      <c r="F48" s="5"/>
    </row>
    <row r="49" spans="1:6" x14ac:dyDescent="0.25">
      <c r="A49" s="15" t="s">
        <v>16</v>
      </c>
      <c r="B49" s="16">
        <f t="shared" ref="B49:D50" si="0">SUM(B15+B22+B29+B36+B43)</f>
        <v>20266.428956816002</v>
      </c>
      <c r="C49" s="16">
        <f t="shared" si="0"/>
        <v>21245.191915798001</v>
      </c>
      <c r="D49" s="16">
        <f t="shared" si="0"/>
        <v>20725.163681056998</v>
      </c>
      <c r="E49" s="17">
        <f t="shared" ref="E49:F52" si="1">+(C49-B49)/B49</f>
        <v>4.8294791404423595E-2</v>
      </c>
      <c r="F49" s="17">
        <f t="shared" si="1"/>
        <v>-2.4477455266210521E-2</v>
      </c>
    </row>
    <row r="50" spans="1:6" x14ac:dyDescent="0.25">
      <c r="A50" s="18" t="s">
        <v>17</v>
      </c>
      <c r="B50" s="19">
        <f t="shared" si="0"/>
        <v>26504.611823627998</v>
      </c>
      <c r="C50" s="19">
        <f t="shared" si="0"/>
        <v>25979.982646699998</v>
      </c>
      <c r="D50" s="19">
        <f t="shared" si="0"/>
        <v>28019.293069699503</v>
      </c>
      <c r="E50" s="20">
        <f t="shared" si="1"/>
        <v>-1.9793882680459021E-2</v>
      </c>
      <c r="F50" s="20">
        <f t="shared" si="1"/>
        <v>7.849544977500357E-2</v>
      </c>
    </row>
    <row r="51" spans="1:6" x14ac:dyDescent="0.25">
      <c r="A51" s="10"/>
      <c r="B51" s="5"/>
      <c r="C51" s="5"/>
      <c r="D51" s="5"/>
      <c r="E51" s="10"/>
      <c r="F51" s="10"/>
    </row>
    <row r="52" spans="1:6" x14ac:dyDescent="0.25">
      <c r="A52" s="10" t="s">
        <v>18</v>
      </c>
      <c r="B52" s="19">
        <f>+B49-B50</f>
        <v>-6238.1828668119961</v>
      </c>
      <c r="C52" s="19">
        <f>+C49-C50</f>
        <v>-4734.7907309019974</v>
      </c>
      <c r="D52" s="19">
        <f>+D49-D50</f>
        <v>-7294.1293886425046</v>
      </c>
      <c r="E52" s="20">
        <f t="shared" si="1"/>
        <v>-0.24099840739011591</v>
      </c>
      <c r="F52" s="20">
        <f t="shared" si="1"/>
        <v>0.54053891781040608</v>
      </c>
    </row>
    <row r="53" spans="1:6" ht="15.75" thickBot="1" x14ac:dyDescent="0.3">
      <c r="A53" s="21" t="s">
        <v>19</v>
      </c>
      <c r="B53" s="22">
        <f>+B49/B50</f>
        <v>0.76463783328262669</v>
      </c>
      <c r="C53" s="22">
        <f>+C49/C50</f>
        <v>0.81775235205927221</v>
      </c>
      <c r="D53" s="22">
        <f>+D49/D50</f>
        <v>0.73967475301757379</v>
      </c>
      <c r="E53" s="22"/>
      <c r="F53" s="22"/>
    </row>
    <row r="54" spans="1:6" x14ac:dyDescent="0.25">
      <c r="E54" s="20"/>
      <c r="F54" s="20"/>
    </row>
  </sheetData>
  <mergeCells count="2">
    <mergeCell ref="A9:F9"/>
    <mergeCell ref="E11:F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0EA-B277-48F6-A669-77C736091B64}">
  <dimension ref="B1:M70"/>
  <sheetViews>
    <sheetView topLeftCell="A36" workbookViewId="0">
      <selection activeCell="T22" sqref="T22"/>
    </sheetView>
  </sheetViews>
  <sheetFormatPr baseColWidth="10" defaultRowHeight="15" x14ac:dyDescent="0.25"/>
  <cols>
    <col min="1" max="1" width="5" customWidth="1"/>
    <col min="2" max="2" width="34.140625" customWidth="1"/>
  </cols>
  <sheetData>
    <row r="1" spans="2:13" x14ac:dyDescent="0.25">
      <c r="G1" s="23" t="s">
        <v>20</v>
      </c>
    </row>
    <row r="5" spans="2:13" x14ac:dyDescent="0.25">
      <c r="B5" s="24"/>
      <c r="C5" s="24"/>
      <c r="D5" s="24" t="s">
        <v>6</v>
      </c>
      <c r="E5" s="24"/>
      <c r="H5" s="24"/>
      <c r="I5" s="24"/>
      <c r="J5" s="24"/>
      <c r="K5" s="24"/>
    </row>
    <row r="6" spans="2:13" x14ac:dyDescent="0.25">
      <c r="B6" s="24"/>
      <c r="C6" s="24"/>
      <c r="D6" s="24"/>
      <c r="E6" s="24"/>
      <c r="H6" s="24"/>
      <c r="I6" s="24"/>
      <c r="J6" s="24"/>
      <c r="K6" s="24"/>
    </row>
    <row r="7" spans="2:13" x14ac:dyDescent="0.25"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2:13" ht="15.75" x14ac:dyDescent="0.25">
      <c r="B8" s="145" t="s">
        <v>21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25"/>
    </row>
    <row r="10" spans="2:13" ht="15.75" x14ac:dyDescent="0.25">
      <c r="B10" s="146" t="s">
        <v>22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26"/>
    </row>
    <row r="11" spans="2:13" ht="15.75" thickBot="1" x14ac:dyDescent="0.3">
      <c r="C11" s="27"/>
      <c r="D11" s="27"/>
      <c r="E11" s="27"/>
      <c r="H11" s="27"/>
      <c r="I11" s="27"/>
      <c r="J11" s="27"/>
      <c r="K11" s="27"/>
    </row>
    <row r="12" spans="2:13" ht="15.75" thickBot="1" x14ac:dyDescent="0.3">
      <c r="B12" s="28" t="s">
        <v>23</v>
      </c>
      <c r="C12" s="147" t="s">
        <v>24</v>
      </c>
      <c r="D12" s="148"/>
      <c r="E12" s="148"/>
      <c r="F12" s="148"/>
      <c r="G12" s="149"/>
      <c r="H12" s="147" t="s">
        <v>25</v>
      </c>
      <c r="I12" s="148"/>
      <c r="J12" s="148"/>
      <c r="K12" s="148"/>
      <c r="L12" s="149"/>
      <c r="M12" s="29"/>
    </row>
    <row r="13" spans="2:13" ht="15.75" thickBot="1" x14ac:dyDescent="0.3">
      <c r="B13" s="30"/>
      <c r="C13" s="150" t="s">
        <v>26</v>
      </c>
      <c r="D13" s="151"/>
      <c r="E13" s="152"/>
      <c r="F13" s="151" t="s">
        <v>27</v>
      </c>
      <c r="G13" s="153"/>
      <c r="H13" s="150" t="s">
        <v>26</v>
      </c>
      <c r="I13" s="151"/>
      <c r="J13" s="152"/>
      <c r="K13" s="151" t="s">
        <v>27</v>
      </c>
      <c r="L13" s="153"/>
      <c r="M13" s="32"/>
    </row>
    <row r="14" spans="2:13" ht="15.75" thickBot="1" x14ac:dyDescent="0.3">
      <c r="B14" s="33"/>
      <c r="C14" s="34" t="s">
        <v>28</v>
      </c>
      <c r="D14" s="35" t="s">
        <v>29</v>
      </c>
      <c r="E14" s="35" t="s">
        <v>30</v>
      </c>
      <c r="F14" s="31" t="s">
        <v>4</v>
      </c>
      <c r="G14" s="31" t="s">
        <v>5</v>
      </c>
      <c r="H14" s="34" t="s">
        <v>28</v>
      </c>
      <c r="I14" s="35" t="s">
        <v>29</v>
      </c>
      <c r="J14" s="35" t="s">
        <v>30</v>
      </c>
      <c r="K14" s="31" t="s">
        <v>4</v>
      </c>
      <c r="L14" s="31" t="s">
        <v>5</v>
      </c>
      <c r="M14" s="32"/>
    </row>
    <row r="15" spans="2:13" x14ac:dyDescent="0.25">
      <c r="B15" s="30"/>
      <c r="C15" s="36"/>
      <c r="D15" s="36"/>
      <c r="E15" s="36"/>
      <c r="F15" s="37"/>
      <c r="G15" s="38"/>
      <c r="H15" s="36"/>
      <c r="I15" s="36"/>
      <c r="J15" s="36"/>
      <c r="K15" s="37"/>
      <c r="L15" s="39"/>
    </row>
    <row r="16" spans="2:13" x14ac:dyDescent="0.25">
      <c r="B16" s="40" t="s">
        <v>31</v>
      </c>
      <c r="C16" s="41">
        <f>SUM(C17:C18)</f>
        <v>2532.9438095189998</v>
      </c>
      <c r="D16" s="41">
        <f>SUM(D17:D18)</f>
        <v>3962.225471711</v>
      </c>
      <c r="E16" s="41">
        <f>SUM(E17:E18)</f>
        <v>3200.7225265610004</v>
      </c>
      <c r="F16" s="42">
        <f t="shared" ref="F16:G18" si="0">(D16-C16)/C16</f>
        <v>0.56427689268930814</v>
      </c>
      <c r="G16" s="43">
        <f t="shared" si="0"/>
        <v>-0.19219071468468482</v>
      </c>
      <c r="H16" s="41">
        <f>SUM(H17:H18)</f>
        <v>3483.7659176530001</v>
      </c>
      <c r="I16" s="41">
        <f>SUM(I17:I18)</f>
        <v>3108.585896352</v>
      </c>
      <c r="J16" s="41">
        <f>SUM(J17:J18)</f>
        <v>3499.0315228825039</v>
      </c>
      <c r="K16" s="42">
        <f t="shared" ref="K16:L18" si="1">(I16-H16)/H16</f>
        <v>-0.10769380898982946</v>
      </c>
      <c r="L16" s="43">
        <f t="shared" si="1"/>
        <v>0.12560232837339358</v>
      </c>
      <c r="M16" s="42"/>
    </row>
    <row r="17" spans="2:13" x14ac:dyDescent="0.25">
      <c r="B17" s="44" t="s">
        <v>32</v>
      </c>
      <c r="C17" s="45">
        <v>2127.546854573</v>
      </c>
      <c r="D17" s="45">
        <v>3594.9833978659999</v>
      </c>
      <c r="E17" s="45">
        <v>2791.3070421840002</v>
      </c>
      <c r="F17" s="46">
        <f t="shared" si="0"/>
        <v>0.68973171619645257</v>
      </c>
      <c r="G17" s="47">
        <f t="shared" si="0"/>
        <v>-0.22355495609772941</v>
      </c>
      <c r="H17" s="45">
        <v>3309.2137571809999</v>
      </c>
      <c r="I17" s="45">
        <v>2895.0471899059999</v>
      </c>
      <c r="J17" s="45">
        <v>3320.830768012504</v>
      </c>
      <c r="K17" s="46">
        <f t="shared" si="1"/>
        <v>-0.12515558004564009</v>
      </c>
      <c r="L17" s="47">
        <f t="shared" si="1"/>
        <v>0.1470731045735835</v>
      </c>
      <c r="M17" s="46"/>
    </row>
    <row r="18" spans="2:13" x14ac:dyDescent="0.25">
      <c r="B18" s="44" t="s">
        <v>33</v>
      </c>
      <c r="C18" s="45">
        <v>405.39695494599999</v>
      </c>
      <c r="D18" s="45">
        <v>367.24207384499999</v>
      </c>
      <c r="E18" s="45">
        <v>409.41548437699998</v>
      </c>
      <c r="F18" s="46">
        <f t="shared" si="0"/>
        <v>-9.4117335208110622E-2</v>
      </c>
      <c r="G18" s="47">
        <f t="shared" si="0"/>
        <v>0.11483817769148072</v>
      </c>
      <c r="H18" s="45">
        <v>174.552160472</v>
      </c>
      <c r="I18" s="45">
        <v>213.53870644599999</v>
      </c>
      <c r="J18" s="45">
        <v>178.20075487</v>
      </c>
      <c r="K18" s="46">
        <f t="shared" si="1"/>
        <v>0.2233518386055946</v>
      </c>
      <c r="L18" s="47">
        <f t="shared" si="1"/>
        <v>-0.16548733559429102</v>
      </c>
      <c r="M18" s="46"/>
    </row>
    <row r="19" spans="2:13" x14ac:dyDescent="0.25">
      <c r="B19" s="44"/>
      <c r="C19" s="48"/>
      <c r="D19" s="48"/>
      <c r="E19" s="48"/>
      <c r="F19" s="46"/>
      <c r="G19" s="47"/>
      <c r="H19" s="48"/>
      <c r="I19" s="48"/>
      <c r="J19" s="48"/>
      <c r="K19" s="46"/>
      <c r="L19" s="47"/>
      <c r="M19" s="46"/>
    </row>
    <row r="20" spans="2:13" x14ac:dyDescent="0.25">
      <c r="B20" s="40" t="s">
        <v>34</v>
      </c>
      <c r="C20" s="41">
        <f>SUM(C21:C22)</f>
        <v>1026.777940017</v>
      </c>
      <c r="D20" s="41">
        <f>SUM(D21:D22)</f>
        <v>1209.1474322829999</v>
      </c>
      <c r="E20" s="41">
        <f>SUM(E21:E22)</f>
        <v>809.70675737900001</v>
      </c>
      <c r="F20" s="42">
        <f>(D20-C20)/C20</f>
        <v>0.17761337204320979</v>
      </c>
      <c r="G20" s="43">
        <f>(E20-D20)/D20</f>
        <v>-0.33034902464277094</v>
      </c>
      <c r="H20" s="41">
        <f>SUM(H21:H22)</f>
        <v>4726.0376396900001</v>
      </c>
      <c r="I20" s="41">
        <f>SUM(I21:I22)</f>
        <v>5235.4670526709997</v>
      </c>
      <c r="J20" s="41">
        <f>SUM(J21:J22)</f>
        <v>4492.9671642900003</v>
      </c>
      <c r="K20" s="42">
        <f>(I20-H20)/H20</f>
        <v>0.10779207696162468</v>
      </c>
      <c r="L20" s="43">
        <f>(J20-I20)/I20</f>
        <v>-0.1418211366648168</v>
      </c>
      <c r="M20" s="42"/>
    </row>
    <row r="21" spans="2:13" x14ac:dyDescent="0.25">
      <c r="B21" s="44" t="s">
        <v>32</v>
      </c>
      <c r="C21" s="45">
        <v>1026.777940017</v>
      </c>
      <c r="D21" s="45">
        <v>1209.1474322829999</v>
      </c>
      <c r="E21" s="45">
        <v>809.70675737900001</v>
      </c>
      <c r="F21" s="46">
        <f>(D21-C21)/C21</f>
        <v>0.17761337204320979</v>
      </c>
      <c r="G21" s="47">
        <f>(E21-D21)/D21</f>
        <v>-0.33034902464277094</v>
      </c>
      <c r="H21" s="45">
        <v>4726.0376396900001</v>
      </c>
      <c r="I21" s="45">
        <v>5235.4670526709997</v>
      </c>
      <c r="J21" s="45">
        <v>4492.9671642900003</v>
      </c>
      <c r="K21" s="46">
        <f>(I21-H21)/H21</f>
        <v>0.10779207696162468</v>
      </c>
      <c r="L21" s="47">
        <f>(J21-I21)/I21</f>
        <v>-0.1418211366648168</v>
      </c>
      <c r="M21" s="46"/>
    </row>
    <row r="22" spans="2:13" x14ac:dyDescent="0.25">
      <c r="B22" s="44" t="s">
        <v>33</v>
      </c>
      <c r="C22" s="48">
        <v>0</v>
      </c>
      <c r="D22" s="48">
        <v>0</v>
      </c>
      <c r="E22" s="48">
        <v>0</v>
      </c>
      <c r="F22" s="46"/>
      <c r="G22" s="47"/>
      <c r="H22" s="48">
        <v>0</v>
      </c>
      <c r="I22" s="48">
        <v>0</v>
      </c>
      <c r="J22" s="48">
        <v>0</v>
      </c>
      <c r="K22" s="46"/>
      <c r="L22" s="47"/>
      <c r="M22" s="46"/>
    </row>
    <row r="23" spans="2:13" x14ac:dyDescent="0.25">
      <c r="B23" s="44"/>
      <c r="C23" s="48"/>
      <c r="D23" s="48"/>
      <c r="E23" s="48"/>
      <c r="F23" s="46"/>
      <c r="G23" s="47"/>
      <c r="H23" s="48"/>
      <c r="I23" s="48"/>
      <c r="J23" s="48"/>
      <c r="K23" s="46"/>
      <c r="L23" s="47"/>
      <c r="M23" s="46"/>
    </row>
    <row r="24" spans="2:13" x14ac:dyDescent="0.25">
      <c r="B24" s="40" t="s">
        <v>35</v>
      </c>
      <c r="C24" s="41">
        <f>SUM(C25:C26)</f>
        <v>988.21288697</v>
      </c>
      <c r="D24" s="41">
        <f>SUM(D25:D26)</f>
        <v>727.942166477</v>
      </c>
      <c r="E24" s="41">
        <f>SUM(E25:E26)</f>
        <v>772.43194430000005</v>
      </c>
      <c r="F24" s="42">
        <f>(D24-C24)/C24</f>
        <v>-0.26337515319297922</v>
      </c>
      <c r="G24" s="43">
        <f>(E24-D24)/D24</f>
        <v>6.1117187424814125E-2</v>
      </c>
      <c r="H24" s="41">
        <f>SUM(H25:H26)</f>
        <v>647.74053265400005</v>
      </c>
      <c r="I24" s="41">
        <f>SUM(I25:I26)</f>
        <v>446.68420896999999</v>
      </c>
      <c r="J24" s="41">
        <f>SUM(J25:J26)</f>
        <v>391.79278447000002</v>
      </c>
      <c r="K24" s="42">
        <f>(I24-H24)/H24</f>
        <v>-0.31039639106759004</v>
      </c>
      <c r="L24" s="43">
        <f>(J24-I24)/I24</f>
        <v>-0.12288642266215989</v>
      </c>
      <c r="M24" s="42"/>
    </row>
    <row r="25" spans="2:13" x14ac:dyDescent="0.25">
      <c r="B25" s="44" t="s">
        <v>32</v>
      </c>
      <c r="C25" s="45">
        <v>988.21288697</v>
      </c>
      <c r="D25" s="45">
        <v>727.942166477</v>
      </c>
      <c r="E25" s="45">
        <v>772.43194430000005</v>
      </c>
      <c r="F25" s="46">
        <f>(D25-C25)/C25</f>
        <v>-0.26337515319297922</v>
      </c>
      <c r="G25" s="47">
        <f>(E25-D25)/D25</f>
        <v>6.1117187424814125E-2</v>
      </c>
      <c r="H25" s="45">
        <v>647.74053265400005</v>
      </c>
      <c r="I25" s="45">
        <v>446.68420896999999</v>
      </c>
      <c r="J25" s="45">
        <v>391.79278447000002</v>
      </c>
      <c r="K25" s="46">
        <f>(I25-H25)/H25</f>
        <v>-0.31039639106759004</v>
      </c>
      <c r="L25" s="47">
        <f>(J25-I25)/I25</f>
        <v>-0.12288642266215989</v>
      </c>
      <c r="M25" s="46"/>
    </row>
    <row r="26" spans="2:13" x14ac:dyDescent="0.25">
      <c r="B26" s="44" t="s">
        <v>33</v>
      </c>
      <c r="C26" s="48">
        <v>0</v>
      </c>
      <c r="D26" s="48">
        <v>0</v>
      </c>
      <c r="E26" s="48">
        <v>0</v>
      </c>
      <c r="F26" s="46"/>
      <c r="G26" s="47"/>
      <c r="H26" s="48">
        <v>0</v>
      </c>
      <c r="I26" s="48">
        <v>0</v>
      </c>
      <c r="J26" s="48">
        <v>0</v>
      </c>
      <c r="K26" s="46"/>
      <c r="L26" s="47"/>
      <c r="M26" s="46"/>
    </row>
    <row r="27" spans="2:13" x14ac:dyDescent="0.25">
      <c r="B27" s="44"/>
      <c r="C27" s="48"/>
      <c r="D27" s="48"/>
      <c r="E27" s="48"/>
      <c r="F27" s="46"/>
      <c r="G27" s="47"/>
      <c r="H27" s="48"/>
      <c r="I27" s="48"/>
      <c r="J27" s="48"/>
      <c r="K27" s="46"/>
      <c r="L27" s="47"/>
      <c r="M27" s="46"/>
    </row>
    <row r="28" spans="2:13" x14ac:dyDescent="0.25">
      <c r="B28" s="40" t="s">
        <v>36</v>
      </c>
      <c r="C28" s="41">
        <f>SUM(C29:C30)</f>
        <v>4125.364290468</v>
      </c>
      <c r="D28" s="41">
        <f>SUM(D29:D30)</f>
        <v>3669.5185296220002</v>
      </c>
      <c r="E28" s="41">
        <f>SUM(E29:E30)</f>
        <v>3673.0178790709997</v>
      </c>
      <c r="F28" s="42">
        <f t="shared" ref="F28:G30" si="2">(D28-C28)/C28</f>
        <v>-0.11049830481620003</v>
      </c>
      <c r="G28" s="43">
        <f t="shared" si="2"/>
        <v>9.5362631929807437E-4</v>
      </c>
      <c r="H28" s="41">
        <f>SUM(H29:H30)</f>
        <v>2908.3072067510002</v>
      </c>
      <c r="I28" s="41">
        <f>SUM(I29:I30)</f>
        <v>2722.0392377779999</v>
      </c>
      <c r="J28" s="41">
        <f>SUM(J29:J30)</f>
        <v>2835.2107086619999</v>
      </c>
      <c r="K28" s="42">
        <f t="shared" ref="K28:L30" si="3">(I28-H28)/H28</f>
        <v>-6.4046868412188318E-2</v>
      </c>
      <c r="L28" s="43">
        <f t="shared" si="3"/>
        <v>4.157598807296467E-2</v>
      </c>
      <c r="M28" s="42"/>
    </row>
    <row r="29" spans="2:13" x14ac:dyDescent="0.25">
      <c r="B29" s="44" t="s">
        <v>32</v>
      </c>
      <c r="C29" s="45">
        <f t="shared" ref="C29:E30" si="4">C33+C37</f>
        <v>167.130604264</v>
      </c>
      <c r="D29" s="45">
        <f t="shared" si="4"/>
        <v>166.089724203</v>
      </c>
      <c r="E29" s="45">
        <f t="shared" si="4"/>
        <v>160.583690187</v>
      </c>
      <c r="F29" s="46">
        <f t="shared" si="2"/>
        <v>-6.2279441014634193E-3</v>
      </c>
      <c r="G29" s="47">
        <f t="shared" si="2"/>
        <v>-3.3150961279641573E-2</v>
      </c>
      <c r="H29" s="45">
        <f t="shared" ref="H29:J30" si="5">H33+H37</f>
        <v>498.12510061</v>
      </c>
      <c r="I29" s="45">
        <f t="shared" si="5"/>
        <v>517.36188630799995</v>
      </c>
      <c r="J29" s="45">
        <f t="shared" si="5"/>
        <v>556.23239741999998</v>
      </c>
      <c r="K29" s="46">
        <f t="shared" si="3"/>
        <v>3.8618382559808241E-2</v>
      </c>
      <c r="L29" s="47">
        <f t="shared" si="3"/>
        <v>7.5132150513420953E-2</v>
      </c>
      <c r="M29" s="46"/>
    </row>
    <row r="30" spans="2:13" x14ac:dyDescent="0.25">
      <c r="B30" s="44" t="s">
        <v>33</v>
      </c>
      <c r="C30" s="45">
        <f t="shared" si="4"/>
        <v>3958.2336862040002</v>
      </c>
      <c r="D30" s="45">
        <f t="shared" si="4"/>
        <v>3503.4288054190001</v>
      </c>
      <c r="E30" s="45">
        <f t="shared" si="4"/>
        <v>3512.4341888839999</v>
      </c>
      <c r="F30" s="46">
        <f t="shared" si="2"/>
        <v>-0.11490096766397946</v>
      </c>
      <c r="G30" s="47">
        <f t="shared" si="2"/>
        <v>2.5704485420313191E-3</v>
      </c>
      <c r="H30" s="45">
        <f t="shared" si="5"/>
        <v>2410.1821061410001</v>
      </c>
      <c r="I30" s="45">
        <f t="shared" si="5"/>
        <v>2204.6773514699998</v>
      </c>
      <c r="J30" s="45">
        <f t="shared" si="5"/>
        <v>2278.978311242</v>
      </c>
      <c r="K30" s="46">
        <f t="shared" si="3"/>
        <v>-8.5265239563179218E-2</v>
      </c>
      <c r="L30" s="47">
        <f t="shared" si="3"/>
        <v>3.3701511798295086E-2</v>
      </c>
      <c r="M30" s="46"/>
    </row>
    <row r="31" spans="2:13" x14ac:dyDescent="0.25">
      <c r="B31" s="44"/>
      <c r="C31" s="48"/>
      <c r="D31" s="48"/>
      <c r="E31" s="48"/>
      <c r="F31" s="46"/>
      <c r="G31" s="47"/>
      <c r="H31" s="48"/>
      <c r="I31" s="48"/>
      <c r="J31" s="48"/>
      <c r="K31" s="46"/>
      <c r="L31" s="47"/>
      <c r="M31" s="46"/>
    </row>
    <row r="32" spans="2:13" x14ac:dyDescent="0.25">
      <c r="B32" s="40" t="s">
        <v>37</v>
      </c>
      <c r="C32" s="41">
        <f>SUM(C33:C34)</f>
        <v>3372.3213068489999</v>
      </c>
      <c r="D32" s="41">
        <f>SUM(D33:D34)</f>
        <v>2990.0213876719999</v>
      </c>
      <c r="E32" s="41">
        <f>SUM(E33:E34)</f>
        <v>2998.2673684300003</v>
      </c>
      <c r="F32" s="42">
        <f t="shared" ref="F32:G34" si="6">(D32-C32)/C32</f>
        <v>-0.11336402566403438</v>
      </c>
      <c r="G32" s="43">
        <f t="shared" si="6"/>
        <v>2.7578333693527692E-3</v>
      </c>
      <c r="H32" s="41">
        <f>SUM(H33:H34)</f>
        <v>2451.4485635259998</v>
      </c>
      <c r="I32" s="41">
        <f>SUM(I33:I34)</f>
        <v>2313.7086376950001</v>
      </c>
      <c r="J32" s="41">
        <f>SUM(J33:J34)</f>
        <v>2392.7636886219998</v>
      </c>
      <c r="K32" s="42">
        <f t="shared" ref="K32:L34" si="7">(I32-H32)/H32</f>
        <v>-5.6187157209973762E-2</v>
      </c>
      <c r="L32" s="43">
        <f t="shared" si="7"/>
        <v>3.4168109864411093E-2</v>
      </c>
      <c r="M32" s="42"/>
    </row>
    <row r="33" spans="2:13" x14ac:dyDescent="0.25">
      <c r="B33" s="44" t="s">
        <v>32</v>
      </c>
      <c r="C33" s="45">
        <v>143.38063635</v>
      </c>
      <c r="D33" s="45">
        <v>149.92932389000001</v>
      </c>
      <c r="E33" s="45">
        <v>140.67136963900001</v>
      </c>
      <c r="F33" s="46">
        <f t="shared" si="6"/>
        <v>4.5673444522970993E-2</v>
      </c>
      <c r="G33" s="47">
        <f t="shared" si="6"/>
        <v>-6.1748789434896457E-2</v>
      </c>
      <c r="H33" s="45">
        <v>404.17439800199998</v>
      </c>
      <c r="I33" s="45">
        <v>435.67410720999999</v>
      </c>
      <c r="J33" s="45">
        <v>472.95752331900002</v>
      </c>
      <c r="K33" s="46">
        <f t="shared" si="7"/>
        <v>7.7935934002044682E-2</v>
      </c>
      <c r="L33" s="47">
        <f t="shared" si="7"/>
        <v>8.5576387239898535E-2</v>
      </c>
      <c r="M33" s="46"/>
    </row>
    <row r="34" spans="2:13" x14ac:dyDescent="0.25">
      <c r="B34" s="44" t="s">
        <v>33</v>
      </c>
      <c r="C34" s="45">
        <v>3228.9406704990001</v>
      </c>
      <c r="D34" s="45">
        <v>2840.092063782</v>
      </c>
      <c r="E34" s="45">
        <v>2857.5959987910001</v>
      </c>
      <c r="F34" s="46">
        <f t="shared" si="6"/>
        <v>-0.12042606117532273</v>
      </c>
      <c r="G34" s="47">
        <f t="shared" si="6"/>
        <v>6.1631576075358019E-3</v>
      </c>
      <c r="H34" s="45">
        <v>2047.274165524</v>
      </c>
      <c r="I34" s="45">
        <v>1878.034530485</v>
      </c>
      <c r="J34" s="45">
        <v>1919.8061653029999</v>
      </c>
      <c r="K34" s="46">
        <f t="shared" si="7"/>
        <v>-8.2665838258982299E-2</v>
      </c>
      <c r="L34" s="47">
        <f t="shared" si="7"/>
        <v>2.2242208085073104E-2</v>
      </c>
      <c r="M34" s="46"/>
    </row>
    <row r="35" spans="2:13" x14ac:dyDescent="0.25">
      <c r="B35" s="44"/>
      <c r="C35" s="48"/>
      <c r="D35" s="48"/>
      <c r="E35" s="48"/>
      <c r="F35" s="46"/>
      <c r="G35" s="47"/>
      <c r="H35" s="48"/>
      <c r="I35" s="48"/>
      <c r="J35" s="48"/>
      <c r="K35" s="46"/>
      <c r="L35" s="47"/>
      <c r="M35" s="46"/>
    </row>
    <row r="36" spans="2:13" x14ac:dyDescent="0.25">
      <c r="B36" s="40" t="s">
        <v>38</v>
      </c>
      <c r="C36" s="41">
        <f>SUM(C37:C38)</f>
        <v>753.04298361899998</v>
      </c>
      <c r="D36" s="41">
        <f>SUM(D37:D38)</f>
        <v>679.4971419499999</v>
      </c>
      <c r="E36" s="41">
        <f>SUM(E37:E38)</f>
        <v>674.75051064100001</v>
      </c>
      <c r="F36" s="42">
        <f t="shared" ref="F36:G38" si="8">(D36-C36)/C36</f>
        <v>-9.7664865444401242E-2</v>
      </c>
      <c r="G36" s="43">
        <f t="shared" si="8"/>
        <v>-6.9855059218912373E-3</v>
      </c>
      <c r="H36" s="41">
        <f>SUM(H37:H38)</f>
        <v>456.85864322500004</v>
      </c>
      <c r="I36" s="41">
        <f>SUM(I37:I38)</f>
        <v>408.33060008300004</v>
      </c>
      <c r="J36" s="41">
        <f>SUM(J37:J38)</f>
        <v>442.44702003999998</v>
      </c>
      <c r="K36" s="42">
        <f t="shared" ref="K36:L38" si="9">(I36-H36)/H36</f>
        <v>-0.1062211339582783</v>
      </c>
      <c r="L36" s="43">
        <f t="shared" si="9"/>
        <v>8.3550975484240494E-2</v>
      </c>
      <c r="M36" s="42"/>
    </row>
    <row r="37" spans="2:13" x14ac:dyDescent="0.25">
      <c r="B37" s="44" t="s">
        <v>32</v>
      </c>
      <c r="C37" s="45">
        <v>23.749967913999999</v>
      </c>
      <c r="D37" s="45">
        <v>16.160400313</v>
      </c>
      <c r="E37" s="45">
        <v>19.912320548</v>
      </c>
      <c r="F37" s="46">
        <f t="shared" si="8"/>
        <v>-0.31956117281851748</v>
      </c>
      <c r="G37" s="47">
        <f t="shared" si="8"/>
        <v>0.23216753065094695</v>
      </c>
      <c r="H37" s="45">
        <v>93.950702608</v>
      </c>
      <c r="I37" s="45">
        <v>81.687779098000007</v>
      </c>
      <c r="J37" s="45">
        <v>83.274874100999995</v>
      </c>
      <c r="K37" s="46">
        <f t="shared" si="9"/>
        <v>-0.13052508570548776</v>
      </c>
      <c r="L37" s="47">
        <f t="shared" si="9"/>
        <v>1.9428793639939282E-2</v>
      </c>
      <c r="M37" s="46"/>
    </row>
    <row r="38" spans="2:13" x14ac:dyDescent="0.25">
      <c r="B38" s="44" t="s">
        <v>33</v>
      </c>
      <c r="C38" s="45">
        <v>729.29301570500002</v>
      </c>
      <c r="D38" s="45">
        <v>663.33674163699993</v>
      </c>
      <c r="E38" s="45">
        <v>654.83819009299998</v>
      </c>
      <c r="F38" s="46">
        <f t="shared" si="8"/>
        <v>-9.043864763224263E-2</v>
      </c>
      <c r="G38" s="47">
        <f t="shared" si="8"/>
        <v>-1.2811820920739294E-2</v>
      </c>
      <c r="H38" s="45">
        <v>362.90794061700001</v>
      </c>
      <c r="I38" s="45">
        <v>326.64282098500001</v>
      </c>
      <c r="J38" s="45">
        <v>359.17214593899996</v>
      </c>
      <c r="K38" s="46">
        <f t="shared" si="9"/>
        <v>-9.9929253601736143E-2</v>
      </c>
      <c r="L38" s="47">
        <f t="shared" si="9"/>
        <v>9.9586835724437203E-2</v>
      </c>
      <c r="M38" s="46"/>
    </row>
    <row r="39" spans="2:13" x14ac:dyDescent="0.25">
      <c r="B39" s="44"/>
      <c r="C39" s="48"/>
      <c r="D39" s="48"/>
      <c r="E39" s="48"/>
      <c r="F39" s="46"/>
      <c r="G39" s="47"/>
      <c r="H39" s="48"/>
      <c r="I39" s="48"/>
      <c r="J39" s="48"/>
      <c r="K39" s="46"/>
      <c r="L39" s="47"/>
      <c r="M39" s="46"/>
    </row>
    <row r="40" spans="2:13" x14ac:dyDescent="0.25">
      <c r="B40" s="40" t="s">
        <v>39</v>
      </c>
      <c r="C40" s="41">
        <f>SUM(C41:C42)</f>
        <v>9247.9941672510013</v>
      </c>
      <c r="D40" s="41">
        <f>SUM(D41:D42)</f>
        <v>9525.9261016219989</v>
      </c>
      <c r="E40" s="41">
        <f>SUM(E41:E42)</f>
        <v>9776.1651953190012</v>
      </c>
      <c r="F40" s="42">
        <f t="shared" ref="F40:G42" si="10">(D40-C40)/C40</f>
        <v>3.0053212550156038E-2</v>
      </c>
      <c r="G40" s="43">
        <f t="shared" si="10"/>
        <v>2.6269266738736679E-2</v>
      </c>
      <c r="H40" s="41">
        <f>SUM(H41:H42)</f>
        <v>9804.9391999420004</v>
      </c>
      <c r="I40" s="41">
        <f>SUM(I41:I42)</f>
        <v>9622.6549076390002</v>
      </c>
      <c r="J40" s="41">
        <f>SUM(J41:J42)</f>
        <v>11605.655139524999</v>
      </c>
      <c r="K40" s="42">
        <f t="shared" ref="K40:L42" si="11">(I40-H40)/H40</f>
        <v>-1.859106809189378E-2</v>
      </c>
      <c r="L40" s="43">
        <f t="shared" si="11"/>
        <v>0.20607620775341146</v>
      </c>
      <c r="M40" s="42"/>
    </row>
    <row r="41" spans="2:13" x14ac:dyDescent="0.25">
      <c r="B41" s="44" t="s">
        <v>32</v>
      </c>
      <c r="C41" s="45">
        <f t="shared" ref="C41:E42" si="12">C45+C49</f>
        <v>688.07737270899997</v>
      </c>
      <c r="D41" s="45">
        <f t="shared" si="12"/>
        <v>708.70828790899998</v>
      </c>
      <c r="E41" s="45">
        <f t="shared" si="12"/>
        <v>739.16741771700003</v>
      </c>
      <c r="F41" s="46">
        <f t="shared" si="10"/>
        <v>2.9983423403061361E-2</v>
      </c>
      <c r="G41" s="47">
        <f t="shared" si="10"/>
        <v>4.2978373934172323E-2</v>
      </c>
      <c r="H41" s="45">
        <f t="shared" ref="H41:J42" si="13">H45+H49</f>
        <v>5333.96954972</v>
      </c>
      <c r="I41" s="45">
        <f t="shared" si="13"/>
        <v>5298.3013618759996</v>
      </c>
      <c r="J41" s="45">
        <f t="shared" si="13"/>
        <v>6926.9483669009996</v>
      </c>
      <c r="K41" s="46">
        <f t="shared" si="11"/>
        <v>-6.6869875261797735E-3</v>
      </c>
      <c r="L41" s="47">
        <f t="shared" si="11"/>
        <v>0.30739040567679898</v>
      </c>
      <c r="M41" s="46"/>
    </row>
    <row r="42" spans="2:13" x14ac:dyDescent="0.25">
      <c r="B42" s="44" t="s">
        <v>33</v>
      </c>
      <c r="C42" s="45">
        <f t="shared" si="12"/>
        <v>8559.9167945420013</v>
      </c>
      <c r="D42" s="45">
        <f t="shared" si="12"/>
        <v>8817.2178137129995</v>
      </c>
      <c r="E42" s="45">
        <f t="shared" si="12"/>
        <v>9036.9977776020005</v>
      </c>
      <c r="F42" s="46">
        <f t="shared" si="10"/>
        <v>3.0058822456669111E-2</v>
      </c>
      <c r="G42" s="47">
        <f t="shared" si="10"/>
        <v>2.492622599695651E-2</v>
      </c>
      <c r="H42" s="45">
        <f t="shared" si="13"/>
        <v>4470.9696502220004</v>
      </c>
      <c r="I42" s="45">
        <f t="shared" si="13"/>
        <v>4324.3535457629996</v>
      </c>
      <c r="J42" s="45">
        <f t="shared" si="13"/>
        <v>4678.7067726240002</v>
      </c>
      <c r="K42" s="46">
        <f t="shared" si="11"/>
        <v>-3.2792909800163986E-2</v>
      </c>
      <c r="L42" s="47">
        <f t="shared" si="11"/>
        <v>8.1943629980993526E-2</v>
      </c>
      <c r="M42" s="46"/>
    </row>
    <row r="43" spans="2:13" x14ac:dyDescent="0.25">
      <c r="B43" s="44"/>
      <c r="C43" s="48"/>
      <c r="D43" s="48"/>
      <c r="E43" s="48"/>
      <c r="F43" s="46"/>
      <c r="G43" s="47"/>
      <c r="H43" s="48"/>
      <c r="I43" s="48"/>
      <c r="J43" s="48"/>
      <c r="K43" s="46"/>
      <c r="L43" s="47"/>
      <c r="M43" s="46"/>
    </row>
    <row r="44" spans="2:13" x14ac:dyDescent="0.25">
      <c r="B44" s="40" t="s">
        <v>40</v>
      </c>
      <c r="C44" s="41">
        <f>SUM(C45:C46)</f>
        <v>3535.6028514559998</v>
      </c>
      <c r="D44" s="41">
        <f>SUM(D45:D46)</f>
        <v>3813.3543191910003</v>
      </c>
      <c r="E44" s="41">
        <f>SUM(E45:E46)</f>
        <v>3882.7573021819999</v>
      </c>
      <c r="F44" s="42">
        <f t="shared" ref="F44:G46" si="14">(D44-C44)/C44</f>
        <v>7.8558446580225885E-2</v>
      </c>
      <c r="G44" s="43">
        <f t="shared" si="14"/>
        <v>1.8199982792504676E-2</v>
      </c>
      <c r="H44" s="41">
        <f>SUM(H45:H46)</f>
        <v>6224.4753066330004</v>
      </c>
      <c r="I44" s="41">
        <f>SUM(I45:I46)</f>
        <v>6166.221809701</v>
      </c>
      <c r="J44" s="41">
        <f>SUM(J45:J46)</f>
        <v>7624.2112266799995</v>
      </c>
      <c r="K44" s="42">
        <f t="shared" ref="K44:L46" si="15">(I44-H44)/H44</f>
        <v>-9.3587803087472488E-3</v>
      </c>
      <c r="L44" s="43">
        <f t="shared" si="15"/>
        <v>0.23644777336508066</v>
      </c>
      <c r="M44" s="42"/>
    </row>
    <row r="45" spans="2:13" x14ac:dyDescent="0.25">
      <c r="B45" s="44" t="s">
        <v>32</v>
      </c>
      <c r="C45" s="45">
        <v>601.51174864799998</v>
      </c>
      <c r="D45" s="45">
        <v>628.32867026899999</v>
      </c>
      <c r="E45" s="45">
        <v>630.24961305900001</v>
      </c>
      <c r="F45" s="46">
        <f t="shared" si="14"/>
        <v>4.4582540043940293E-2</v>
      </c>
      <c r="G45" s="47">
        <f t="shared" si="14"/>
        <v>3.0572260679711345E-3</v>
      </c>
      <c r="H45" s="45">
        <v>4263.5416831510001</v>
      </c>
      <c r="I45" s="45">
        <v>4233.0334717249998</v>
      </c>
      <c r="J45" s="45">
        <v>5444.3698565499999</v>
      </c>
      <c r="K45" s="46">
        <f t="shared" si="15"/>
        <v>-7.1556029454491075E-3</v>
      </c>
      <c r="L45" s="47">
        <f t="shared" si="15"/>
        <v>0.28616272300142465</v>
      </c>
      <c r="M45" s="46"/>
    </row>
    <row r="46" spans="2:13" x14ac:dyDescent="0.25">
      <c r="B46" s="44" t="s">
        <v>33</v>
      </c>
      <c r="C46" s="45">
        <v>2934.091102808</v>
      </c>
      <c r="D46" s="45">
        <v>3185.0256489220001</v>
      </c>
      <c r="E46" s="45">
        <v>3252.5076891230001</v>
      </c>
      <c r="F46" s="46">
        <f t="shared" si="14"/>
        <v>8.5523774593723206E-2</v>
      </c>
      <c r="G46" s="47">
        <f t="shared" si="14"/>
        <v>2.1187283130306944E-2</v>
      </c>
      <c r="H46" s="45">
        <v>1960.933623482</v>
      </c>
      <c r="I46" s="45">
        <v>1933.188337976</v>
      </c>
      <c r="J46" s="45">
        <v>2179.8413701300001</v>
      </c>
      <c r="K46" s="46">
        <f t="shared" si="15"/>
        <v>-1.4149018188965107E-2</v>
      </c>
      <c r="L46" s="47">
        <f t="shared" si="15"/>
        <v>0.12758872341028071</v>
      </c>
      <c r="M46" s="46"/>
    </row>
    <row r="47" spans="2:13" x14ac:dyDescent="0.25">
      <c r="B47" s="44"/>
      <c r="C47" s="48"/>
      <c r="D47" s="48"/>
      <c r="E47" s="48"/>
      <c r="F47" s="46"/>
      <c r="G47" s="47"/>
      <c r="H47" s="48"/>
      <c r="I47" s="48"/>
      <c r="J47" s="48"/>
      <c r="K47" s="46"/>
      <c r="L47" s="47"/>
      <c r="M47" s="46"/>
    </row>
    <row r="48" spans="2:13" x14ac:dyDescent="0.25">
      <c r="B48" s="40" t="s">
        <v>41</v>
      </c>
      <c r="C48" s="41">
        <f>SUM(C49:C50)</f>
        <v>5712.3913157950001</v>
      </c>
      <c r="D48" s="41">
        <f>SUM(D49:D50)</f>
        <v>5712.5717824310004</v>
      </c>
      <c r="E48" s="41">
        <f>SUM(E49:E50)</f>
        <v>5893.4078931370004</v>
      </c>
      <c r="F48" s="42">
        <f t="shared" ref="F48:G50" si="16">(D48-C48)/C48</f>
        <v>3.1592134716217509E-5</v>
      </c>
      <c r="G48" s="43">
        <f t="shared" si="16"/>
        <v>3.1655814157497499E-2</v>
      </c>
      <c r="H48" s="41">
        <f>SUM(H49:H50)</f>
        <v>3580.463893309</v>
      </c>
      <c r="I48" s="41">
        <f>SUM(I49:I50)</f>
        <v>3456.4330979380002</v>
      </c>
      <c r="J48" s="41">
        <f>SUM(J49:J50)</f>
        <v>3981.4439128449994</v>
      </c>
      <c r="K48" s="42">
        <f t="shared" ref="K48:L50" si="17">(I48-H48)/H48</f>
        <v>-3.4640984818414919E-2</v>
      </c>
      <c r="L48" s="43">
        <f t="shared" si="17"/>
        <v>0.15189381655331455</v>
      </c>
      <c r="M48" s="42"/>
    </row>
    <row r="49" spans="2:13" x14ac:dyDescent="0.25">
      <c r="B49" s="44" t="s">
        <v>32</v>
      </c>
      <c r="C49" s="45">
        <v>86.565624060999994</v>
      </c>
      <c r="D49" s="45">
        <v>80.379617640000006</v>
      </c>
      <c r="E49" s="45">
        <v>108.91780465799999</v>
      </c>
      <c r="F49" s="46">
        <f t="shared" si="16"/>
        <v>-7.1460311042647939E-2</v>
      </c>
      <c r="G49" s="47">
        <f t="shared" si="16"/>
        <v>0.35504258238469505</v>
      </c>
      <c r="H49" s="45">
        <v>1070.4278665689999</v>
      </c>
      <c r="I49" s="45">
        <v>1065.2678901510001</v>
      </c>
      <c r="J49" s="45">
        <v>1482.578510351</v>
      </c>
      <c r="K49" s="46">
        <f t="shared" si="17"/>
        <v>-4.8204802763019269E-3</v>
      </c>
      <c r="L49" s="47">
        <f t="shared" si="17"/>
        <v>0.39174241902743051</v>
      </c>
      <c r="M49" s="46"/>
    </row>
    <row r="50" spans="2:13" x14ac:dyDescent="0.25">
      <c r="B50" s="44" t="s">
        <v>33</v>
      </c>
      <c r="C50" s="45">
        <v>5625.8256917340004</v>
      </c>
      <c r="D50" s="45">
        <v>5632.1921647910003</v>
      </c>
      <c r="E50" s="45">
        <v>5784.4900884790004</v>
      </c>
      <c r="F50" s="46">
        <f t="shared" si="16"/>
        <v>1.1316513176642005E-3</v>
      </c>
      <c r="G50" s="47">
        <f t="shared" si="16"/>
        <v>2.7040612115487285E-2</v>
      </c>
      <c r="H50" s="45">
        <v>2510.0360267400001</v>
      </c>
      <c r="I50" s="45">
        <v>2391.1652077869999</v>
      </c>
      <c r="J50" s="45">
        <v>2498.8654024939997</v>
      </c>
      <c r="K50" s="46">
        <f t="shared" si="17"/>
        <v>-4.7358212267330689E-2</v>
      </c>
      <c r="L50" s="47">
        <f t="shared" si="17"/>
        <v>4.5040883982531386E-2</v>
      </c>
      <c r="M50" s="46"/>
    </row>
    <row r="51" spans="2:13" x14ac:dyDescent="0.25">
      <c r="B51" s="44"/>
      <c r="C51" s="48"/>
      <c r="D51" s="48"/>
      <c r="E51" s="48"/>
      <c r="F51" s="46"/>
      <c r="G51" s="47"/>
      <c r="H51" s="48"/>
      <c r="I51" s="48"/>
      <c r="J51" s="48"/>
      <c r="K51" s="46"/>
      <c r="L51" s="47"/>
      <c r="M51" s="46"/>
    </row>
    <row r="52" spans="2:13" x14ac:dyDescent="0.25">
      <c r="B52" s="40" t="s">
        <v>42</v>
      </c>
      <c r="C52" s="41">
        <f>SUM(C53:C54)</f>
        <v>2345.1358625909997</v>
      </c>
      <c r="D52" s="41">
        <f>SUM(D53:D54)</f>
        <v>2150.432214083</v>
      </c>
      <c r="E52" s="41">
        <f>SUM(E53:E54)</f>
        <v>2493.1193784269999</v>
      </c>
      <c r="F52" s="42">
        <f t="shared" ref="F52:G54" si="18">(D52-C52)/C52</f>
        <v>-8.3024464217132152E-2</v>
      </c>
      <c r="G52" s="43">
        <f t="shared" si="18"/>
        <v>0.1593573431888578</v>
      </c>
      <c r="H52" s="41">
        <f>SUM(H53:H54)</f>
        <v>4933.8213269379994</v>
      </c>
      <c r="I52" s="41">
        <f>SUM(I53:I54)</f>
        <v>4844.5513432900007</v>
      </c>
      <c r="J52" s="41">
        <f>SUM(J53:J54)</f>
        <v>5194.6357498699999</v>
      </c>
      <c r="K52" s="42">
        <f t="shared" ref="K52:L54" si="19">(I52-H52)/H52</f>
        <v>-1.8093477191927616E-2</v>
      </c>
      <c r="L52" s="43">
        <f t="shared" si="19"/>
        <v>7.2263535211550087E-2</v>
      </c>
      <c r="M52" s="42"/>
    </row>
    <row r="53" spans="2:13" x14ac:dyDescent="0.25">
      <c r="B53" s="44" t="s">
        <v>32</v>
      </c>
      <c r="C53" s="45">
        <v>833.60950583499994</v>
      </c>
      <c r="D53" s="45">
        <v>674.98611518899997</v>
      </c>
      <c r="E53" s="45">
        <v>696.69147191800005</v>
      </c>
      <c r="F53" s="46">
        <f t="shared" si="18"/>
        <v>-0.19028500699150735</v>
      </c>
      <c r="G53" s="47">
        <f t="shared" si="18"/>
        <v>3.2156745510124235E-2</v>
      </c>
      <c r="H53" s="45">
        <v>3437.6617491749998</v>
      </c>
      <c r="I53" s="45">
        <v>3301.4566480120002</v>
      </c>
      <c r="J53" s="45">
        <v>3658.5775914290002</v>
      </c>
      <c r="K53" s="46">
        <f t="shared" si="19"/>
        <v>-3.9621437797272334E-2</v>
      </c>
      <c r="L53" s="47">
        <f t="shared" si="19"/>
        <v>0.10817072022800706</v>
      </c>
      <c r="M53" s="46"/>
    </row>
    <row r="54" spans="2:13" x14ac:dyDescent="0.25">
      <c r="B54" s="44" t="s">
        <v>33</v>
      </c>
      <c r="C54" s="45">
        <v>1511.526356756</v>
      </c>
      <c r="D54" s="45">
        <v>1475.446098894</v>
      </c>
      <c r="E54" s="45">
        <v>1796.427906509</v>
      </c>
      <c r="F54" s="46">
        <f t="shared" si="18"/>
        <v>-2.3870081855161689E-2</v>
      </c>
      <c r="G54" s="47">
        <f t="shared" si="18"/>
        <v>0.21754898932303196</v>
      </c>
      <c r="H54" s="45">
        <v>1496.159577763</v>
      </c>
      <c r="I54" s="45">
        <v>1543.094695278</v>
      </c>
      <c r="J54" s="45">
        <v>1536.0581584409999</v>
      </c>
      <c r="K54" s="46">
        <f t="shared" si="19"/>
        <v>3.1370395386015958E-2</v>
      </c>
      <c r="L54" s="47">
        <f t="shared" si="19"/>
        <v>-4.5600162184034993E-3</v>
      </c>
      <c r="M54" s="46"/>
    </row>
    <row r="55" spans="2:13" x14ac:dyDescent="0.25">
      <c r="B55" s="40"/>
      <c r="C55" s="41"/>
      <c r="D55" s="41"/>
      <c r="E55" s="41"/>
      <c r="F55" s="42"/>
      <c r="G55" s="43"/>
      <c r="H55" s="41"/>
      <c r="I55" s="41"/>
      <c r="J55" s="41"/>
      <c r="K55" s="49"/>
      <c r="L55" s="50"/>
      <c r="M55" s="49"/>
    </row>
    <row r="56" spans="2:13" x14ac:dyDescent="0.25">
      <c r="B56" s="40" t="s">
        <v>43</v>
      </c>
      <c r="C56" s="41">
        <f t="shared" ref="C56:E58" si="20">C52+C40+C28+C24+C20+C16</f>
        <v>20266.428956816002</v>
      </c>
      <c r="D56" s="41">
        <f t="shared" si="20"/>
        <v>21245.191915797997</v>
      </c>
      <c r="E56" s="41">
        <f t="shared" si="20"/>
        <v>20725.163681057002</v>
      </c>
      <c r="F56" s="42">
        <f t="shared" ref="F56:G58" si="21">(D56-C56)/C56</f>
        <v>4.8294791404423422E-2</v>
      </c>
      <c r="G56" s="43">
        <f t="shared" si="21"/>
        <v>-2.4477455266210181E-2</v>
      </c>
      <c r="H56" s="41">
        <f t="shared" ref="H56:J58" si="22">H52+H40+H28+H24+H20+H16</f>
        <v>26504.611823627998</v>
      </c>
      <c r="I56" s="41">
        <f t="shared" si="22"/>
        <v>25979.982646700002</v>
      </c>
      <c r="J56" s="41">
        <f t="shared" si="22"/>
        <v>28019.293069699503</v>
      </c>
      <c r="K56" s="42">
        <f t="shared" ref="K56:L58" si="23">(I56-H56)/H56</f>
        <v>-1.9793882680458886E-2</v>
      </c>
      <c r="L56" s="43">
        <f t="shared" si="23"/>
        <v>7.8495449775003431E-2</v>
      </c>
      <c r="M56" s="42"/>
    </row>
    <row r="57" spans="2:13" x14ac:dyDescent="0.25">
      <c r="B57" s="51" t="s">
        <v>32</v>
      </c>
      <c r="C57" s="48">
        <f t="shared" si="20"/>
        <v>5831.3551643680003</v>
      </c>
      <c r="D57" s="48">
        <f t="shared" si="20"/>
        <v>7081.8571239269995</v>
      </c>
      <c r="E57" s="48">
        <f t="shared" si="20"/>
        <v>5969.8883236850006</v>
      </c>
      <c r="F57" s="46">
        <f t="shared" si="21"/>
        <v>0.21444448576894873</v>
      </c>
      <c r="G57" s="47">
        <f t="shared" si="21"/>
        <v>-0.1570165538196279</v>
      </c>
      <c r="H57" s="48">
        <f t="shared" si="22"/>
        <v>17952.748329030001</v>
      </c>
      <c r="I57" s="48">
        <f t="shared" si="22"/>
        <v>17694.318347742999</v>
      </c>
      <c r="J57" s="48">
        <f t="shared" si="22"/>
        <v>19347.349072522506</v>
      </c>
      <c r="K57" s="46">
        <f t="shared" si="23"/>
        <v>-1.4395009418647849E-2</v>
      </c>
      <c r="L57" s="47">
        <f t="shared" si="23"/>
        <v>9.3421554438708213E-2</v>
      </c>
      <c r="M57" s="46"/>
    </row>
    <row r="58" spans="2:13" x14ac:dyDescent="0.25">
      <c r="B58" s="51" t="s">
        <v>33</v>
      </c>
      <c r="C58" s="48">
        <f t="shared" si="20"/>
        <v>14435.073792448</v>
      </c>
      <c r="D58" s="48">
        <f t="shared" si="20"/>
        <v>14163.334791871001</v>
      </c>
      <c r="E58" s="48">
        <f t="shared" si="20"/>
        <v>14755.275357371998</v>
      </c>
      <c r="F58" s="46">
        <f t="shared" si="21"/>
        <v>-1.8824912465578467E-2</v>
      </c>
      <c r="G58" s="47">
        <f t="shared" si="21"/>
        <v>4.1793869466443742E-2</v>
      </c>
      <c r="H58" s="48">
        <f t="shared" si="22"/>
        <v>8551.8634945979993</v>
      </c>
      <c r="I58" s="48">
        <f t="shared" si="22"/>
        <v>8285.6642989569991</v>
      </c>
      <c r="J58" s="48">
        <f t="shared" si="22"/>
        <v>8671.9439971770007</v>
      </c>
      <c r="K58" s="46">
        <f t="shared" si="23"/>
        <v>-3.1127624500689427E-2</v>
      </c>
      <c r="L58" s="47">
        <f t="shared" si="23"/>
        <v>4.6620244832828499E-2</v>
      </c>
      <c r="M58" s="46"/>
    </row>
    <row r="59" spans="2:13" ht="15.75" thickBot="1" x14ac:dyDescent="0.3">
      <c r="B59" s="52"/>
      <c r="C59" s="53"/>
      <c r="D59" s="53"/>
      <c r="E59" s="53"/>
      <c r="F59" s="53"/>
      <c r="G59" s="54"/>
      <c r="H59" s="53"/>
      <c r="I59" s="53"/>
      <c r="J59" s="53"/>
      <c r="K59" s="53"/>
      <c r="L59" s="55"/>
      <c r="M59" s="56"/>
    </row>
    <row r="60" spans="2:13" x14ac:dyDescent="0.25">
      <c r="B60" s="57"/>
      <c r="C60" s="9"/>
      <c r="D60" s="9"/>
      <c r="E60" s="9"/>
      <c r="F60" s="9"/>
      <c r="G60" s="9"/>
      <c r="H60" s="9"/>
      <c r="I60" s="9"/>
      <c r="J60" s="9"/>
      <c r="K60" s="9"/>
      <c r="L60" s="56"/>
      <c r="M60" s="56"/>
    </row>
    <row r="61" spans="2:13" ht="15.75" thickBot="1" x14ac:dyDescent="0.3">
      <c r="B61" s="57"/>
      <c r="C61" s="53"/>
      <c r="D61" s="53"/>
      <c r="E61" s="53"/>
      <c r="F61" s="9"/>
      <c r="G61" s="58"/>
      <c r="H61" s="58"/>
      <c r="I61" s="58"/>
      <c r="J61" s="58"/>
      <c r="K61" s="18"/>
      <c r="L61" s="18"/>
      <c r="M61" s="18"/>
    </row>
    <row r="62" spans="2:13" ht="15.75" thickBot="1" x14ac:dyDescent="0.3">
      <c r="B62" s="57"/>
      <c r="C62" s="59" t="s">
        <v>28</v>
      </c>
      <c r="D62" s="59" t="s">
        <v>29</v>
      </c>
      <c r="E62" s="59" t="s">
        <v>30</v>
      </c>
      <c r="F62" s="60"/>
      <c r="G62" s="58"/>
      <c r="H62" s="58"/>
      <c r="I62" s="58"/>
      <c r="J62" s="58"/>
      <c r="K62" s="18"/>
      <c r="L62" s="18"/>
      <c r="M62" s="18"/>
    </row>
    <row r="63" spans="2:13" x14ac:dyDescent="0.25">
      <c r="B63" s="61" t="s">
        <v>44</v>
      </c>
      <c r="C63" s="62">
        <f>C56-H56</f>
        <v>-6238.1828668119961</v>
      </c>
      <c r="D63" s="62">
        <f t="shared" ref="D63:E65" si="24">D56-I56</f>
        <v>-4734.7907309020047</v>
      </c>
      <c r="E63" s="63">
        <f t="shared" si="24"/>
        <v>-7294.129388642501</v>
      </c>
      <c r="F63" s="60"/>
      <c r="G63" s="58"/>
      <c r="H63" s="58"/>
      <c r="I63" s="58"/>
      <c r="J63" s="58"/>
      <c r="K63" s="58"/>
      <c r="L63" s="58"/>
      <c r="M63" s="18"/>
    </row>
    <row r="64" spans="2:13" x14ac:dyDescent="0.25">
      <c r="B64" s="51" t="s">
        <v>32</v>
      </c>
      <c r="C64" s="62">
        <f>C57-H57</f>
        <v>-12121.393164662</v>
      </c>
      <c r="D64" s="62">
        <f t="shared" si="24"/>
        <v>-10612.461223816001</v>
      </c>
      <c r="E64" s="64">
        <f t="shared" si="24"/>
        <v>-13377.460748837504</v>
      </c>
      <c r="F64" s="60"/>
      <c r="G64" s="58"/>
      <c r="H64" s="58"/>
      <c r="I64" s="58"/>
      <c r="J64" s="58"/>
      <c r="K64" s="58"/>
      <c r="L64" s="58"/>
      <c r="M64" s="18"/>
    </row>
    <row r="65" spans="2:13" x14ac:dyDescent="0.25">
      <c r="B65" s="51" t="s">
        <v>33</v>
      </c>
      <c r="C65" s="62">
        <f>C58-H58</f>
        <v>5883.2102978500006</v>
      </c>
      <c r="D65" s="62">
        <f t="shared" si="24"/>
        <v>5877.6704929140014</v>
      </c>
      <c r="E65" s="64">
        <f t="shared" si="24"/>
        <v>6083.3313601949976</v>
      </c>
      <c r="F65" s="60"/>
      <c r="G65" s="58"/>
      <c r="H65" s="58"/>
      <c r="I65" s="58"/>
      <c r="J65" s="58"/>
      <c r="K65" s="58"/>
      <c r="L65" s="58"/>
      <c r="M65" s="18"/>
    </row>
    <row r="66" spans="2:13" x14ac:dyDescent="0.25">
      <c r="B66" s="51"/>
      <c r="C66" s="62"/>
      <c r="D66" s="62"/>
      <c r="E66" s="64"/>
      <c r="F66" s="60"/>
      <c r="G66" s="58"/>
      <c r="H66" s="58"/>
      <c r="I66" s="58"/>
      <c r="J66" s="58"/>
      <c r="K66" s="58"/>
      <c r="L66" s="58"/>
      <c r="M66" s="18"/>
    </row>
    <row r="67" spans="2:13" x14ac:dyDescent="0.25">
      <c r="B67" s="40" t="s">
        <v>45</v>
      </c>
      <c r="C67" s="65">
        <f>C56/H56</f>
        <v>0.76463783328262669</v>
      </c>
      <c r="D67" s="65">
        <f t="shared" ref="D67:E69" si="25">D56/I56</f>
        <v>0.81775235205927199</v>
      </c>
      <c r="E67" s="66">
        <f>E56/J56</f>
        <v>0.73967475301757402</v>
      </c>
      <c r="F67" s="60"/>
      <c r="G67" s="58"/>
      <c r="H67" s="58"/>
      <c r="I67" s="58"/>
      <c r="J67" s="58"/>
      <c r="K67" s="58"/>
      <c r="L67" s="58"/>
      <c r="M67" s="18"/>
    </row>
    <row r="68" spans="2:13" x14ac:dyDescent="0.25">
      <c r="B68" s="51" t="s">
        <v>32</v>
      </c>
      <c r="C68" s="65">
        <f>C57/H57</f>
        <v>0.3248168501832428</v>
      </c>
      <c r="D68" s="65">
        <f t="shared" si="25"/>
        <v>0.40023339609634223</v>
      </c>
      <c r="E68" s="66">
        <f t="shared" si="25"/>
        <v>0.30856363325575986</v>
      </c>
      <c r="F68" s="60"/>
      <c r="G68" s="58"/>
      <c r="H68" s="58"/>
      <c r="I68" s="58"/>
      <c r="J68" s="58"/>
      <c r="K68" s="58"/>
      <c r="L68" s="58"/>
      <c r="M68" s="18"/>
    </row>
    <row r="69" spans="2:13" ht="15.75" thickBot="1" x14ac:dyDescent="0.3">
      <c r="B69" s="67" t="s">
        <v>33</v>
      </c>
      <c r="C69" s="68">
        <f>C58/H58</f>
        <v>1.687944832324122</v>
      </c>
      <c r="D69" s="68">
        <f t="shared" si="25"/>
        <v>1.7093783046042408</v>
      </c>
      <c r="E69" s="69">
        <f t="shared" si="25"/>
        <v>1.7014956925662019</v>
      </c>
      <c r="F69" s="60"/>
      <c r="G69" s="58"/>
      <c r="H69" s="58"/>
      <c r="I69" s="58"/>
      <c r="J69" s="58"/>
      <c r="K69" s="58"/>
      <c r="L69" s="58"/>
      <c r="M69" s="18"/>
    </row>
    <row r="70" spans="2:13" x14ac:dyDescent="0.25">
      <c r="G70" s="58"/>
      <c r="H70" s="58"/>
      <c r="I70" s="58"/>
      <c r="J70" s="58"/>
      <c r="K70" s="18"/>
      <c r="L70" s="18"/>
      <c r="M70" s="18"/>
    </row>
  </sheetData>
  <mergeCells count="8">
    <mergeCell ref="B8:L8"/>
    <mergeCell ref="B10:L10"/>
    <mergeCell ref="C12:G12"/>
    <mergeCell ref="H12:L12"/>
    <mergeCell ref="C13:E13"/>
    <mergeCell ref="F13:G13"/>
    <mergeCell ref="H13:J13"/>
    <mergeCell ref="K13:L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FC50-02D2-4FF3-9E6F-C8FB84BF6CFF}">
  <dimension ref="A1:L56"/>
  <sheetViews>
    <sheetView topLeftCell="A20" workbookViewId="0">
      <selection activeCell="E3" sqref="E3"/>
    </sheetView>
  </sheetViews>
  <sheetFormatPr baseColWidth="10" defaultRowHeight="15" x14ac:dyDescent="0.25"/>
  <cols>
    <col min="1" max="1" width="32.28515625" customWidth="1"/>
  </cols>
  <sheetData>
    <row r="1" spans="1:12" x14ac:dyDescent="0.25">
      <c r="A1" s="70"/>
    </row>
    <row r="2" spans="1:12" x14ac:dyDescent="0.25">
      <c r="A2" s="70"/>
    </row>
    <row r="3" spans="1:12" x14ac:dyDescent="0.25">
      <c r="A3" s="70"/>
    </row>
    <row r="4" spans="1:12" x14ac:dyDescent="0.25">
      <c r="A4" s="70"/>
    </row>
    <row r="5" spans="1:12" x14ac:dyDescent="0.25">
      <c r="A5" s="70"/>
    </row>
    <row r="6" spans="1:12" ht="7.5" customHeight="1" x14ac:dyDescent="0.25">
      <c r="A6" s="70"/>
    </row>
    <row r="7" spans="1:12" ht="6.75" customHeight="1" x14ac:dyDescent="0.25">
      <c r="A7" s="70"/>
    </row>
    <row r="8" spans="1:12" ht="7.5" customHeight="1" x14ac:dyDescent="0.25">
      <c r="A8" s="154" t="s">
        <v>46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71"/>
    </row>
    <row r="9" spans="1:12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71"/>
    </row>
    <row r="10" spans="1:12" ht="15.75" x14ac:dyDescent="0.25">
      <c r="A10" s="155" t="s">
        <v>47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72"/>
    </row>
    <row r="11" spans="1:12" ht="15.75" x14ac:dyDescent="0.25">
      <c r="A11" s="73"/>
      <c r="B11" s="73"/>
      <c r="C11" s="27"/>
      <c r="D11" s="73"/>
      <c r="E11" s="73"/>
      <c r="F11" s="27"/>
      <c r="G11" s="27"/>
      <c r="H11" s="27"/>
      <c r="I11" s="74"/>
      <c r="J11" s="74"/>
      <c r="K11" s="74"/>
      <c r="L11" s="74"/>
    </row>
    <row r="12" spans="1:12" ht="15.75" thickBot="1" x14ac:dyDescent="0.3">
      <c r="A12" s="57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ht="15.75" thickBot="1" x14ac:dyDescent="0.3">
      <c r="A13" s="75" t="s">
        <v>23</v>
      </c>
      <c r="B13" s="156" t="s">
        <v>48</v>
      </c>
      <c r="C13" s="157"/>
      <c r="D13" s="157"/>
      <c r="E13" s="157"/>
      <c r="F13" s="158"/>
      <c r="G13" s="156" t="s">
        <v>25</v>
      </c>
      <c r="H13" s="157"/>
      <c r="I13" s="157"/>
      <c r="J13" s="157"/>
      <c r="K13" s="158"/>
      <c r="L13" s="76"/>
    </row>
    <row r="14" spans="1:12" ht="15.75" thickBot="1" x14ac:dyDescent="0.3">
      <c r="A14" s="77"/>
      <c r="B14" s="78"/>
      <c r="C14" s="79" t="s">
        <v>26</v>
      </c>
      <c r="D14" s="80"/>
      <c r="E14" s="81" t="s">
        <v>49</v>
      </c>
      <c r="F14" s="81"/>
      <c r="G14" s="78"/>
      <c r="H14" s="79" t="s">
        <v>26</v>
      </c>
      <c r="I14" s="80"/>
      <c r="J14" s="82" t="s">
        <v>49</v>
      </c>
      <c r="K14" s="81"/>
      <c r="L14" s="83"/>
    </row>
    <row r="15" spans="1:12" ht="15.75" thickBot="1" x14ac:dyDescent="0.3">
      <c r="A15" s="77"/>
      <c r="B15" s="84" t="s">
        <v>50</v>
      </c>
      <c r="C15" s="84" t="s">
        <v>51</v>
      </c>
      <c r="D15" s="85" t="s">
        <v>52</v>
      </c>
      <c r="E15" s="86" t="s">
        <v>53</v>
      </c>
      <c r="F15" s="87" t="s">
        <v>54</v>
      </c>
      <c r="G15" s="84" t="s">
        <v>50</v>
      </c>
      <c r="H15" s="85" t="s">
        <v>51</v>
      </c>
      <c r="I15" s="85" t="s">
        <v>52</v>
      </c>
      <c r="J15" s="88" t="s">
        <v>53</v>
      </c>
      <c r="K15" s="88" t="s">
        <v>54</v>
      </c>
      <c r="L15" s="89"/>
    </row>
    <row r="16" spans="1:12" x14ac:dyDescent="0.25">
      <c r="A16" s="90"/>
      <c r="B16" s="36"/>
      <c r="C16" s="36"/>
      <c r="D16" s="36"/>
      <c r="E16" s="37"/>
      <c r="F16" s="38"/>
      <c r="G16" s="36"/>
      <c r="H16" s="36"/>
      <c r="I16" s="36"/>
      <c r="J16" s="37"/>
      <c r="K16" s="38"/>
      <c r="L16" s="37"/>
    </row>
    <row r="17" spans="1:12" x14ac:dyDescent="0.25">
      <c r="A17" s="40" t="s">
        <v>55</v>
      </c>
      <c r="B17" s="91">
        <f>SUM(B18:B19)</f>
        <v>1673.04908507</v>
      </c>
      <c r="C17" s="91">
        <f>SUM(C18:C19)</f>
        <v>3079.5321103169999</v>
      </c>
      <c r="D17" s="91">
        <f>SUM(D18:D19)</f>
        <v>2289.6683821910001</v>
      </c>
      <c r="E17" s="92">
        <f t="shared" ref="E17:F19" si="0">(C17-B17)/B17</f>
        <v>0.84067050859308945</v>
      </c>
      <c r="F17" s="93">
        <f t="shared" si="0"/>
        <v>-0.2564882260781795</v>
      </c>
      <c r="G17" s="91">
        <f>SUM(G18:G19)</f>
        <v>2062.3485680479998</v>
      </c>
      <c r="H17" s="91">
        <f>SUM(H18:H19)</f>
        <v>1685.449938323</v>
      </c>
      <c r="I17" s="91">
        <f>SUM(I18:I19)</f>
        <v>1542.1687114155038</v>
      </c>
      <c r="J17" s="92">
        <f t="shared" ref="J17:K19" si="1">(H17-G17)/G17</f>
        <v>-0.18275214751002644</v>
      </c>
      <c r="K17" s="93">
        <f t="shared" si="1"/>
        <v>-8.5010669050223489E-2</v>
      </c>
      <c r="L17" s="92"/>
    </row>
    <row r="18" spans="1:12" x14ac:dyDescent="0.25">
      <c r="A18" s="51" t="s">
        <v>32</v>
      </c>
      <c r="B18" s="62">
        <v>1659.645500074</v>
      </c>
      <c r="C18" s="62">
        <v>3057.8899516689999</v>
      </c>
      <c r="D18" s="62">
        <v>2267.1358386719999</v>
      </c>
      <c r="E18" s="92">
        <f t="shared" si="0"/>
        <v>0.84249585320037035</v>
      </c>
      <c r="F18" s="93">
        <f t="shared" si="0"/>
        <v>-0.25859469290757359</v>
      </c>
      <c r="G18" s="62">
        <v>1986.1578664260001</v>
      </c>
      <c r="H18" s="62">
        <v>1577.3015969620001</v>
      </c>
      <c r="I18" s="62">
        <v>1466.3453629665039</v>
      </c>
      <c r="J18" s="94">
        <f t="shared" si="1"/>
        <v>-0.20585285609734441</v>
      </c>
      <c r="K18" s="95">
        <f t="shared" si="1"/>
        <v>-7.0345604296100456E-2</v>
      </c>
      <c r="L18" s="94"/>
    </row>
    <row r="19" spans="1:12" x14ac:dyDescent="0.25">
      <c r="A19" s="51" t="s">
        <v>33</v>
      </c>
      <c r="B19" s="62">
        <v>13.403584995999999</v>
      </c>
      <c r="C19" s="62">
        <v>21.642158647999999</v>
      </c>
      <c r="D19" s="62">
        <v>22.532543519000001</v>
      </c>
      <c r="E19" s="92">
        <f t="shared" si="0"/>
        <v>0.61465448642722209</v>
      </c>
      <c r="F19" s="93">
        <f t="shared" si="0"/>
        <v>4.1141222808764713E-2</v>
      </c>
      <c r="G19" s="62">
        <v>76.190701622000006</v>
      </c>
      <c r="H19" s="62">
        <v>108.14834136100001</v>
      </c>
      <c r="I19" s="62">
        <v>75.823348449000008</v>
      </c>
      <c r="J19" s="94">
        <f t="shared" si="1"/>
        <v>0.41944278053179468</v>
      </c>
      <c r="K19" s="95">
        <f t="shared" si="1"/>
        <v>-0.29889494841255976</v>
      </c>
      <c r="L19" s="94"/>
    </row>
    <row r="20" spans="1:12" x14ac:dyDescent="0.25">
      <c r="A20" s="90"/>
      <c r="B20" s="91"/>
      <c r="C20" s="91"/>
      <c r="D20" s="91"/>
      <c r="E20" s="29"/>
      <c r="F20" s="96"/>
      <c r="G20" s="91"/>
      <c r="H20" s="91"/>
      <c r="I20" s="91"/>
      <c r="J20" s="97"/>
      <c r="K20" s="98"/>
      <c r="L20" s="97"/>
    </row>
    <row r="21" spans="1:12" x14ac:dyDescent="0.25">
      <c r="A21" s="40" t="s">
        <v>56</v>
      </c>
      <c r="B21" s="91">
        <f>SUM(B22:B23)</f>
        <v>1026.777940017</v>
      </c>
      <c r="C21" s="91">
        <f>SUM(C22:C23)</f>
        <v>1209.1474322829999</v>
      </c>
      <c r="D21" s="91">
        <f>SUM(D22:D23)</f>
        <v>809.70675737900001</v>
      </c>
      <c r="E21" s="92">
        <f>(C21-B21)/B21</f>
        <v>0.17761337204320979</v>
      </c>
      <c r="F21" s="93">
        <f>(D21-C21)/C21</f>
        <v>-0.33034902464277094</v>
      </c>
      <c r="G21" s="91">
        <f>SUM(G22:G23)</f>
        <v>4726.0376396900001</v>
      </c>
      <c r="H21" s="91">
        <f>SUM(H22:H23)</f>
        <v>5235.4670526709997</v>
      </c>
      <c r="I21" s="91">
        <f>SUM(I22:I23)</f>
        <v>4492.9671642900003</v>
      </c>
      <c r="J21" s="92">
        <f t="shared" ref="J21:K22" si="2">(H21-G21)/G21</f>
        <v>0.10779207696162468</v>
      </c>
      <c r="K21" s="93">
        <f t="shared" si="2"/>
        <v>-0.1418211366648168</v>
      </c>
      <c r="L21" s="92"/>
    </row>
    <row r="22" spans="1:12" x14ac:dyDescent="0.25">
      <c r="A22" s="51" t="s">
        <v>32</v>
      </c>
      <c r="B22" s="62">
        <v>1026.777940017</v>
      </c>
      <c r="C22" s="62">
        <v>1209.1474322829999</v>
      </c>
      <c r="D22" s="62">
        <v>809.70675737900001</v>
      </c>
      <c r="E22" s="94">
        <f>(C22-B22)/B22</f>
        <v>0.17761337204320979</v>
      </c>
      <c r="F22" s="95">
        <f>(D22-C22)/C22</f>
        <v>-0.33034902464277094</v>
      </c>
      <c r="G22" s="62">
        <v>4726.0376396900001</v>
      </c>
      <c r="H22" s="62">
        <v>5235.4670526709997</v>
      </c>
      <c r="I22" s="62">
        <v>4492.9671642900003</v>
      </c>
      <c r="J22" s="94">
        <f t="shared" si="2"/>
        <v>0.10779207696162468</v>
      </c>
      <c r="K22" s="95">
        <f t="shared" si="2"/>
        <v>-0.1418211366648168</v>
      </c>
      <c r="L22" s="94"/>
    </row>
    <row r="23" spans="1:12" x14ac:dyDescent="0.25">
      <c r="A23" s="51" t="s">
        <v>33</v>
      </c>
      <c r="B23" s="62">
        <v>0</v>
      </c>
      <c r="C23" s="62">
        <v>0</v>
      </c>
      <c r="D23" s="62">
        <v>0</v>
      </c>
      <c r="E23" s="94" t="s">
        <v>57</v>
      </c>
      <c r="F23" s="95" t="s">
        <v>57</v>
      </c>
      <c r="G23" s="62">
        <v>0</v>
      </c>
      <c r="H23" s="62">
        <v>0</v>
      </c>
      <c r="I23" s="62">
        <v>0</v>
      </c>
      <c r="J23" s="94" t="s">
        <v>57</v>
      </c>
      <c r="K23" s="95" t="s">
        <v>57</v>
      </c>
      <c r="L23" s="94"/>
    </row>
    <row r="24" spans="1:12" x14ac:dyDescent="0.25">
      <c r="A24" s="90"/>
      <c r="B24" s="91"/>
      <c r="C24" s="91"/>
      <c r="D24" s="91"/>
      <c r="E24" s="29"/>
      <c r="F24" s="96"/>
      <c r="G24" s="91"/>
      <c r="H24" s="91"/>
      <c r="I24" s="91"/>
      <c r="J24" s="97"/>
      <c r="K24" s="98"/>
      <c r="L24" s="97"/>
    </row>
    <row r="25" spans="1:12" x14ac:dyDescent="0.25">
      <c r="A25" s="40" t="s">
        <v>58</v>
      </c>
      <c r="B25" s="91">
        <f>SUM(B26:B27)</f>
        <v>988.21288697</v>
      </c>
      <c r="C25" s="91">
        <f>SUM(C26:C27)</f>
        <v>727.942166477</v>
      </c>
      <c r="D25" s="91">
        <f>SUM(D26:D27)</f>
        <v>772.43194430000005</v>
      </c>
      <c r="E25" s="92">
        <f>(C25-B25)/B25</f>
        <v>-0.26337515319297922</v>
      </c>
      <c r="F25" s="93">
        <f>(D25-C25)/C25</f>
        <v>6.1117187424814125E-2</v>
      </c>
      <c r="G25" s="91">
        <f>SUM(G26:G27)</f>
        <v>647.74053265400005</v>
      </c>
      <c r="H25" s="91">
        <f>SUM(H26:H27)</f>
        <v>446.68420896999999</v>
      </c>
      <c r="I25" s="91">
        <f>SUM(I26:I27)</f>
        <v>391.79278447000002</v>
      </c>
      <c r="J25" s="92">
        <f>(H25-G25)/G25</f>
        <v>-0.31039639106759004</v>
      </c>
      <c r="K25" s="93">
        <f>(I25-H25)/H25</f>
        <v>-0.12288642266215989</v>
      </c>
      <c r="L25" s="92"/>
    </row>
    <row r="26" spans="1:12" x14ac:dyDescent="0.25">
      <c r="A26" s="51" t="s">
        <v>32</v>
      </c>
      <c r="B26" s="62">
        <v>988.21288697</v>
      </c>
      <c r="C26" s="62">
        <v>727.942166477</v>
      </c>
      <c r="D26" s="62">
        <v>772.43194430000005</v>
      </c>
      <c r="E26" s="94">
        <f>(C26-B26)/B26</f>
        <v>-0.26337515319297922</v>
      </c>
      <c r="F26" s="95">
        <f>(D26-C26)/C26</f>
        <v>6.1117187424814125E-2</v>
      </c>
      <c r="G26" s="62">
        <v>647.74053265400005</v>
      </c>
      <c r="H26" s="62">
        <v>446.68420896999999</v>
      </c>
      <c r="I26" s="62">
        <v>391.79278447000002</v>
      </c>
      <c r="J26" s="94">
        <f>(H26-G26)/G26</f>
        <v>-0.31039639106759004</v>
      </c>
      <c r="K26" s="95">
        <f>(I26-H26)/H26</f>
        <v>-0.12288642266215989</v>
      </c>
      <c r="L26" s="94"/>
    </row>
    <row r="27" spans="1:12" x14ac:dyDescent="0.25">
      <c r="A27" s="51" t="s">
        <v>33</v>
      </c>
      <c r="B27" s="62">
        <v>0</v>
      </c>
      <c r="C27" s="62">
        <v>0</v>
      </c>
      <c r="D27" s="62">
        <v>0</v>
      </c>
      <c r="E27" s="94" t="s">
        <v>57</v>
      </c>
      <c r="F27" s="95" t="s">
        <v>57</v>
      </c>
      <c r="G27" s="62">
        <v>0</v>
      </c>
      <c r="H27" s="62">
        <v>0</v>
      </c>
      <c r="I27" s="62">
        <v>0</v>
      </c>
      <c r="J27" s="94" t="s">
        <v>57</v>
      </c>
      <c r="K27" s="95" t="s">
        <v>57</v>
      </c>
      <c r="L27" s="94"/>
    </row>
    <row r="28" spans="1:12" x14ac:dyDescent="0.25">
      <c r="A28" s="90"/>
      <c r="B28" s="91"/>
      <c r="C28" s="91"/>
      <c r="D28" s="91"/>
      <c r="E28" s="29"/>
      <c r="F28" s="96"/>
      <c r="G28" s="91"/>
      <c r="H28" s="91"/>
      <c r="I28" s="91"/>
      <c r="J28" s="97"/>
      <c r="K28" s="98"/>
      <c r="L28" s="97"/>
    </row>
    <row r="29" spans="1:12" x14ac:dyDescent="0.25">
      <c r="A29" s="40" t="s">
        <v>59</v>
      </c>
      <c r="B29" s="91">
        <f>SUM(B30:B31)</f>
        <v>6344.999076524</v>
      </c>
      <c r="C29" s="91">
        <f>SUM(C30:C31)</f>
        <v>6080.2219667250001</v>
      </c>
      <c r="D29" s="91">
        <f>SUM(D30:D31)</f>
        <v>6663.7057088629999</v>
      </c>
      <c r="E29" s="92">
        <f t="shared" ref="E29:F31" si="3">(C29-B29)/B29</f>
        <v>-4.1730047019022339E-2</v>
      </c>
      <c r="F29" s="93">
        <f t="shared" si="3"/>
        <v>9.5964217314961381E-2</v>
      </c>
      <c r="G29" s="91">
        <f>SUM(G30:G31)</f>
        <v>10608.112644743</v>
      </c>
      <c r="H29" s="91">
        <f>SUM(H30:H31)</f>
        <v>9917.9096657080008</v>
      </c>
      <c r="I29" s="91">
        <f>SUM(I30:I31)</f>
        <v>10878.978686517999</v>
      </c>
      <c r="J29" s="92">
        <f t="shared" ref="J29:K31" si="4">(H29-G29)/G29</f>
        <v>-6.5063692491711872E-2</v>
      </c>
      <c r="K29" s="93">
        <f t="shared" si="4"/>
        <v>9.6902376932608572E-2</v>
      </c>
      <c r="L29" s="92"/>
    </row>
    <row r="30" spans="1:12" x14ac:dyDescent="0.25">
      <c r="A30" s="51" t="s">
        <v>32</v>
      </c>
      <c r="B30" s="62">
        <v>926.05404426199993</v>
      </c>
      <c r="C30" s="62">
        <v>728.47385977600004</v>
      </c>
      <c r="D30" s="62">
        <v>786.80528032400002</v>
      </c>
      <c r="E30" s="94">
        <f t="shared" si="3"/>
        <v>-0.21335707749482097</v>
      </c>
      <c r="F30" s="95">
        <f t="shared" si="3"/>
        <v>8.0073457359110228E-2</v>
      </c>
      <c r="G30" s="62">
        <v>4372.9410290810001</v>
      </c>
      <c r="H30" s="62">
        <v>4051.0458315719998</v>
      </c>
      <c r="I30" s="62">
        <v>4782.0643232800003</v>
      </c>
      <c r="J30" s="94">
        <f t="shared" si="4"/>
        <v>-7.3610687948528902E-2</v>
      </c>
      <c r="K30" s="95">
        <f t="shared" si="4"/>
        <v>0.18045179494410468</v>
      </c>
      <c r="L30" s="94"/>
    </row>
    <row r="31" spans="1:12" x14ac:dyDescent="0.25">
      <c r="A31" s="51" t="s">
        <v>33</v>
      </c>
      <c r="B31" s="62">
        <v>5418.9450322619996</v>
      </c>
      <c r="C31" s="62">
        <v>5351.7481069490004</v>
      </c>
      <c r="D31" s="62">
        <v>5876.9004285390001</v>
      </c>
      <c r="E31" s="94">
        <f t="shared" si="3"/>
        <v>-1.240037035122859E-2</v>
      </c>
      <c r="F31" s="95">
        <f t="shared" si="3"/>
        <v>9.8127249469778563E-2</v>
      </c>
      <c r="G31" s="62">
        <v>6235.1716156619996</v>
      </c>
      <c r="H31" s="62">
        <v>5866.8638341360002</v>
      </c>
      <c r="I31" s="62">
        <v>6096.9143632380001</v>
      </c>
      <c r="J31" s="94">
        <f t="shared" si="4"/>
        <v>-5.9069389622068244E-2</v>
      </c>
      <c r="K31" s="95">
        <f t="shared" si="4"/>
        <v>3.9211840534539855E-2</v>
      </c>
      <c r="L31" s="94"/>
    </row>
    <row r="32" spans="1:12" x14ac:dyDescent="0.25">
      <c r="A32" s="90"/>
      <c r="B32" s="91"/>
      <c r="C32" s="91"/>
      <c r="D32" s="91"/>
      <c r="E32" s="29"/>
      <c r="F32" s="96"/>
      <c r="G32" s="91"/>
      <c r="H32" s="91"/>
      <c r="I32" s="91"/>
      <c r="J32" s="97"/>
      <c r="K32" s="98"/>
      <c r="L32" s="97"/>
    </row>
    <row r="33" spans="1:12" x14ac:dyDescent="0.25">
      <c r="A33" s="40" t="s">
        <v>60</v>
      </c>
      <c r="B33" s="91">
        <f>SUM(B34:B35)</f>
        <v>4002.7716018000001</v>
      </c>
      <c r="C33" s="91">
        <f>SUM(C34:C35)</f>
        <v>3926.5188089130002</v>
      </c>
      <c r="D33" s="91">
        <f>SUM(D34:D35)</f>
        <v>3832.1562222719999</v>
      </c>
      <c r="E33" s="92">
        <f t="shared" ref="E33:F35" si="5">(C33-B33)/B33</f>
        <v>-1.904999846923815E-2</v>
      </c>
      <c r="F33" s="93">
        <f t="shared" si="5"/>
        <v>-2.4032123932986621E-2</v>
      </c>
      <c r="G33" s="91">
        <f>SUM(G34:G35)</f>
        <v>5372.8059921430004</v>
      </c>
      <c r="H33" s="91">
        <f>SUM(H34:H35)</f>
        <v>5197.6946015369995</v>
      </c>
      <c r="I33" s="91">
        <f>SUM(I34:I35)</f>
        <v>6738.227538309</v>
      </c>
      <c r="J33" s="92">
        <f t="shared" ref="J33:K35" si="6">(H33-G33)/G33</f>
        <v>-3.2592167084029747E-2</v>
      </c>
      <c r="K33" s="93">
        <f t="shared" si="6"/>
        <v>0.29638773626993259</v>
      </c>
      <c r="L33" s="92"/>
    </row>
    <row r="34" spans="1:12" x14ac:dyDescent="0.25">
      <c r="A34" s="51" t="s">
        <v>32</v>
      </c>
      <c r="B34" s="62">
        <v>345.71315557200001</v>
      </c>
      <c r="C34" s="62">
        <v>463.44236910899997</v>
      </c>
      <c r="D34" s="62">
        <v>425.54643829899999</v>
      </c>
      <c r="E34" s="94">
        <f t="shared" si="5"/>
        <v>0.34054016064911091</v>
      </c>
      <c r="F34" s="95">
        <f t="shared" si="5"/>
        <v>-8.1770535747211742E-2</v>
      </c>
      <c r="G34" s="62">
        <v>3849.1894019900001</v>
      </c>
      <c r="H34" s="62">
        <v>3829.1803354690001</v>
      </c>
      <c r="I34" s="62">
        <v>5168.2289570249995</v>
      </c>
      <c r="J34" s="94">
        <f t="shared" si="6"/>
        <v>-5.1982546015157099E-3</v>
      </c>
      <c r="K34" s="95">
        <f t="shared" si="6"/>
        <v>0.34969588900074411</v>
      </c>
      <c r="L34" s="94"/>
    </row>
    <row r="35" spans="1:12" x14ac:dyDescent="0.25">
      <c r="A35" s="51" t="s">
        <v>33</v>
      </c>
      <c r="B35" s="62">
        <v>3657.0584462279999</v>
      </c>
      <c r="C35" s="62">
        <v>3463.0764398040001</v>
      </c>
      <c r="D35" s="62">
        <v>3406.609783973</v>
      </c>
      <c r="E35" s="94">
        <f t="shared" si="5"/>
        <v>-5.3043179176990918E-2</v>
      </c>
      <c r="F35" s="95">
        <f t="shared" si="5"/>
        <v>-1.6305344918749722E-2</v>
      </c>
      <c r="G35" s="62">
        <v>1523.6165901530001</v>
      </c>
      <c r="H35" s="62">
        <v>1368.5142660679999</v>
      </c>
      <c r="I35" s="62">
        <v>1569.998581284</v>
      </c>
      <c r="J35" s="94">
        <f t="shared" si="6"/>
        <v>-0.10179878920157004</v>
      </c>
      <c r="K35" s="95">
        <f t="shared" si="6"/>
        <v>0.14722850920283254</v>
      </c>
      <c r="L35" s="94"/>
    </row>
    <row r="36" spans="1:12" x14ac:dyDescent="0.25">
      <c r="A36" s="90"/>
      <c r="B36" s="91"/>
      <c r="C36" s="91"/>
      <c r="D36" s="91"/>
      <c r="E36" s="29"/>
      <c r="F36" s="96"/>
      <c r="G36" s="91"/>
      <c r="H36" s="91"/>
      <c r="I36" s="91"/>
      <c r="J36" s="97"/>
      <c r="K36" s="98"/>
      <c r="L36" s="97"/>
    </row>
    <row r="37" spans="1:12" x14ac:dyDescent="0.25">
      <c r="A37" s="40" t="s">
        <v>61</v>
      </c>
      <c r="B37" s="91">
        <f>SUM(B38:B39)</f>
        <v>6230.6183664350001</v>
      </c>
      <c r="C37" s="91">
        <f>SUM(C38:C39)</f>
        <v>6221.8294310829997</v>
      </c>
      <c r="D37" s="91">
        <f>SUM(D38:D39)</f>
        <v>6357.494666052</v>
      </c>
      <c r="E37" s="92">
        <f t="shared" ref="E37:F39" si="7">(C37-B37)/B37</f>
        <v>-1.4106040259739437E-3</v>
      </c>
      <c r="F37" s="93">
        <f t="shared" si="7"/>
        <v>2.1804717803937893E-2</v>
      </c>
      <c r="G37" s="91">
        <f>SUM(G38:G39)</f>
        <v>3087.5664463500002</v>
      </c>
      <c r="H37" s="91">
        <f>SUM(H38:H39)</f>
        <v>3496.777179491</v>
      </c>
      <c r="I37" s="91">
        <f>SUM(I38:I39)</f>
        <v>3975.1581846969998</v>
      </c>
      <c r="J37" s="92">
        <f t="shared" ref="J37:K39" si="8">(H37-G37)/G37</f>
        <v>0.13253503697863819</v>
      </c>
      <c r="K37" s="93">
        <f t="shared" si="8"/>
        <v>0.13680625920683748</v>
      </c>
      <c r="L37" s="92"/>
    </row>
    <row r="38" spans="1:12" x14ac:dyDescent="0.25">
      <c r="A38" s="51" t="s">
        <v>32</v>
      </c>
      <c r="B38" s="62">
        <v>884.95163747300001</v>
      </c>
      <c r="C38" s="62">
        <v>894.96134461299994</v>
      </c>
      <c r="D38" s="62">
        <v>908.26206471099999</v>
      </c>
      <c r="E38" s="94">
        <f t="shared" si="7"/>
        <v>1.1311021660554111E-2</v>
      </c>
      <c r="F38" s="95">
        <f t="shared" si="7"/>
        <v>1.4861781660247646E-2</v>
      </c>
      <c r="G38" s="62">
        <v>2370.6818591890001</v>
      </c>
      <c r="H38" s="62">
        <v>2554.6393220989999</v>
      </c>
      <c r="I38" s="62">
        <v>3045.9504804909998</v>
      </c>
      <c r="J38" s="94">
        <f t="shared" si="8"/>
        <v>7.7596857712882161E-2</v>
      </c>
      <c r="K38" s="95">
        <f t="shared" si="8"/>
        <v>0.1923211445709361</v>
      </c>
      <c r="L38" s="94"/>
    </row>
    <row r="39" spans="1:12" x14ac:dyDescent="0.25">
      <c r="A39" s="51" t="s">
        <v>33</v>
      </c>
      <c r="B39" s="62">
        <v>5345.666728962</v>
      </c>
      <c r="C39" s="62">
        <v>5326.86808647</v>
      </c>
      <c r="D39" s="62">
        <v>5449.2326013410002</v>
      </c>
      <c r="E39" s="94">
        <f t="shared" si="7"/>
        <v>-3.5166132580154775E-3</v>
      </c>
      <c r="F39" s="95">
        <f t="shared" si="7"/>
        <v>2.2971192994585402E-2</v>
      </c>
      <c r="G39" s="62">
        <v>716.88458716100001</v>
      </c>
      <c r="H39" s="62">
        <v>942.137857392</v>
      </c>
      <c r="I39" s="62">
        <v>929.20770420600002</v>
      </c>
      <c r="J39" s="94">
        <f t="shared" si="8"/>
        <v>0.31421134484568292</v>
      </c>
      <c r="K39" s="95">
        <f t="shared" si="8"/>
        <v>-1.3724268783543925E-2</v>
      </c>
      <c r="L39" s="94"/>
    </row>
    <row r="40" spans="1:12" x14ac:dyDescent="0.25">
      <c r="A40" s="90"/>
      <c r="B40" s="91"/>
      <c r="C40" s="91"/>
      <c r="D40" s="91"/>
      <c r="E40" s="29"/>
      <c r="F40" s="96"/>
      <c r="G40" s="91"/>
      <c r="H40" s="91"/>
      <c r="I40" s="91"/>
      <c r="J40" s="97"/>
      <c r="K40" s="98"/>
      <c r="L40" s="97"/>
    </row>
    <row r="41" spans="1:12" x14ac:dyDescent="0.25">
      <c r="A41" s="40" t="s">
        <v>43</v>
      </c>
      <c r="B41" s="91">
        <f t="shared" ref="B41:D43" si="9">B37+B33+B29+B25+B21+B17</f>
        <v>20266.428956816002</v>
      </c>
      <c r="C41" s="91">
        <f t="shared" si="9"/>
        <v>21245.191915798001</v>
      </c>
      <c r="D41" s="91">
        <f t="shared" si="9"/>
        <v>20725.163681057002</v>
      </c>
      <c r="E41" s="92">
        <f t="shared" ref="E41:F43" si="10">(C41-B41)/B41</f>
        <v>4.8294791404423595E-2</v>
      </c>
      <c r="F41" s="93">
        <f t="shared" si="10"/>
        <v>-2.4477455266210351E-2</v>
      </c>
      <c r="G41" s="91">
        <f t="shared" ref="G41:I43" si="11">G37+G33+G29+G25+G21+G17</f>
        <v>26504.611823628002</v>
      </c>
      <c r="H41" s="91">
        <f t="shared" si="11"/>
        <v>25979.982646699998</v>
      </c>
      <c r="I41" s="91">
        <f t="shared" si="11"/>
        <v>28019.293069699503</v>
      </c>
      <c r="J41" s="92">
        <f t="shared" ref="J41:K43" si="12">(H41-G41)/G41</f>
        <v>-1.9793882680459157E-2</v>
      </c>
      <c r="K41" s="93">
        <f t="shared" si="12"/>
        <v>7.849544977500357E-2</v>
      </c>
      <c r="L41" s="92"/>
    </row>
    <row r="42" spans="1:12" x14ac:dyDescent="0.25">
      <c r="A42" s="51" t="s">
        <v>32</v>
      </c>
      <c r="B42" s="62">
        <f t="shared" si="9"/>
        <v>5831.3551643679994</v>
      </c>
      <c r="C42" s="62">
        <f t="shared" si="9"/>
        <v>7081.8571239269995</v>
      </c>
      <c r="D42" s="62">
        <f t="shared" si="9"/>
        <v>5969.8883236849997</v>
      </c>
      <c r="E42" s="92">
        <f t="shared" si="10"/>
        <v>0.21444448576894892</v>
      </c>
      <c r="F42" s="93">
        <f t="shared" si="10"/>
        <v>-0.15701655381962801</v>
      </c>
      <c r="G42" s="62">
        <f t="shared" si="11"/>
        <v>17952.748329030001</v>
      </c>
      <c r="H42" s="62">
        <f t="shared" si="11"/>
        <v>17694.318347742999</v>
      </c>
      <c r="I42" s="62">
        <f t="shared" si="11"/>
        <v>19347.349072522506</v>
      </c>
      <c r="J42" s="94">
        <f t="shared" si="12"/>
        <v>-1.4395009418647849E-2</v>
      </c>
      <c r="K42" s="95">
        <f t="shared" si="12"/>
        <v>9.3421554438708213E-2</v>
      </c>
      <c r="L42" s="94"/>
    </row>
    <row r="43" spans="1:12" ht="15.75" thickBot="1" x14ac:dyDescent="0.3">
      <c r="A43" s="67" t="s">
        <v>33</v>
      </c>
      <c r="B43" s="99">
        <f t="shared" si="9"/>
        <v>14435.073792448</v>
      </c>
      <c r="C43" s="99">
        <f t="shared" si="9"/>
        <v>14163.334791871001</v>
      </c>
      <c r="D43" s="99">
        <f t="shared" si="9"/>
        <v>14755.275357372002</v>
      </c>
      <c r="E43" s="100">
        <f t="shared" si="10"/>
        <v>-1.8824912465578467E-2</v>
      </c>
      <c r="F43" s="101">
        <f t="shared" si="10"/>
        <v>4.1793869466443999E-2</v>
      </c>
      <c r="G43" s="99">
        <f t="shared" si="11"/>
        <v>8551.8634945979993</v>
      </c>
      <c r="H43" s="99">
        <f t="shared" si="11"/>
        <v>8285.6642989570009</v>
      </c>
      <c r="I43" s="99">
        <f t="shared" si="11"/>
        <v>8671.9439971769989</v>
      </c>
      <c r="J43" s="102">
        <f t="shared" si="12"/>
        <v>-3.1127624500689215E-2</v>
      </c>
      <c r="K43" s="103">
        <f t="shared" si="12"/>
        <v>4.6620244832828048E-2</v>
      </c>
      <c r="L43" s="94"/>
    </row>
    <row r="44" spans="1:12" x14ac:dyDescent="0.25">
      <c r="A44" s="104"/>
      <c r="B44" s="62"/>
      <c r="C44" s="62"/>
      <c r="D44" s="62"/>
      <c r="E44" s="94"/>
      <c r="F44" s="92"/>
      <c r="G44" s="62"/>
      <c r="H44" s="62"/>
      <c r="I44" s="62"/>
      <c r="J44" s="94"/>
      <c r="K44" s="94"/>
      <c r="L44" s="94"/>
    </row>
    <row r="45" spans="1:12" x14ac:dyDescent="0.25">
      <c r="A45" s="104"/>
      <c r="B45" s="62"/>
      <c r="C45" s="62"/>
      <c r="D45" s="62"/>
      <c r="E45" s="105"/>
      <c r="F45" s="105"/>
      <c r="G45" s="62"/>
      <c r="H45" s="62"/>
      <c r="I45" s="62"/>
      <c r="J45" s="105"/>
      <c r="K45" s="105"/>
      <c r="L45" s="105"/>
    </row>
    <row r="46" spans="1:12" ht="15.75" thickBot="1" x14ac:dyDescent="0.3">
      <c r="A46" s="89"/>
      <c r="B46" s="41"/>
      <c r="C46" s="106"/>
      <c r="D46" s="106"/>
      <c r="E46" s="85"/>
      <c r="F46" s="107"/>
      <c r="G46" s="108"/>
      <c r="H46" s="108"/>
      <c r="I46" s="108"/>
      <c r="J46" s="108"/>
      <c r="K46" s="108"/>
      <c r="L46" s="108"/>
    </row>
    <row r="47" spans="1:12" ht="15.75" thickBot="1" x14ac:dyDescent="0.3">
      <c r="A47" s="57"/>
      <c r="B47" s="109"/>
      <c r="C47" s="59" t="s">
        <v>28</v>
      </c>
      <c r="D47" s="59" t="s">
        <v>29</v>
      </c>
      <c r="E47" s="59" t="s">
        <v>30</v>
      </c>
      <c r="F47" s="110"/>
      <c r="G47" s="108"/>
      <c r="H47" s="108"/>
      <c r="I47" s="108"/>
      <c r="J47" s="108"/>
      <c r="K47" s="108"/>
      <c r="L47" s="108"/>
    </row>
    <row r="48" spans="1:12" x14ac:dyDescent="0.25">
      <c r="A48" s="61" t="s">
        <v>44</v>
      </c>
      <c r="B48" s="111"/>
      <c r="C48" s="112">
        <f>B41-G41</f>
        <v>-6238.1828668119997</v>
      </c>
      <c r="D48" s="112">
        <f>C41-H41</f>
        <v>-4734.7907309019974</v>
      </c>
      <c r="E48" s="113">
        <f>D41-I41</f>
        <v>-7294.129388642501</v>
      </c>
      <c r="F48" s="114"/>
      <c r="G48" s="108"/>
      <c r="H48" s="108"/>
      <c r="I48" s="108"/>
      <c r="J48" s="108"/>
      <c r="K48" s="108"/>
      <c r="L48" s="108"/>
    </row>
    <row r="49" spans="1:12" x14ac:dyDescent="0.25">
      <c r="A49" s="51" t="s">
        <v>32</v>
      </c>
      <c r="B49" s="114"/>
      <c r="C49" s="62">
        <f t="shared" ref="C49:E50" si="13">B42-G42</f>
        <v>-12121.393164662</v>
      </c>
      <c r="D49" s="62">
        <f t="shared" si="13"/>
        <v>-10612.461223816001</v>
      </c>
      <c r="E49" s="64">
        <f t="shared" si="13"/>
        <v>-13377.460748837506</v>
      </c>
      <c r="F49" s="114"/>
      <c r="G49" s="108"/>
      <c r="H49" s="108"/>
      <c r="I49" s="108"/>
      <c r="J49" s="108"/>
      <c r="K49" s="108"/>
      <c r="L49" s="108"/>
    </row>
    <row r="50" spans="1:12" x14ac:dyDescent="0.25">
      <c r="A50" s="51" t="s">
        <v>33</v>
      </c>
      <c r="B50" s="114"/>
      <c r="C50" s="62">
        <f t="shared" si="13"/>
        <v>5883.2102978500006</v>
      </c>
      <c r="D50" s="62">
        <f t="shared" si="13"/>
        <v>5877.6704929139996</v>
      </c>
      <c r="E50" s="64">
        <f t="shared" si="13"/>
        <v>6083.3313601950031</v>
      </c>
      <c r="F50" s="114"/>
      <c r="G50" s="108"/>
      <c r="H50" s="108"/>
      <c r="I50" s="108"/>
      <c r="J50" s="108"/>
      <c r="K50" s="108"/>
      <c r="L50" s="108"/>
    </row>
    <row r="51" spans="1:12" x14ac:dyDescent="0.25">
      <c r="A51" s="51"/>
      <c r="B51" s="114"/>
      <c r="C51" s="62"/>
      <c r="D51" s="62"/>
      <c r="E51" s="64"/>
      <c r="F51" s="114"/>
      <c r="G51" s="108"/>
      <c r="H51" s="108"/>
      <c r="I51" s="108"/>
      <c r="J51" s="108"/>
      <c r="K51" s="108"/>
      <c r="L51" s="108"/>
    </row>
    <row r="52" spans="1:12" x14ac:dyDescent="0.25">
      <c r="A52" s="40" t="s">
        <v>45</v>
      </c>
      <c r="B52" s="114"/>
      <c r="C52" s="65">
        <f>B41/G41</f>
        <v>0.76463783328262658</v>
      </c>
      <c r="D52" s="65">
        <f>C41/H41</f>
        <v>0.81775235205927221</v>
      </c>
      <c r="E52" s="66">
        <f>D41/I41</f>
        <v>0.73967475301757402</v>
      </c>
      <c r="F52" s="114"/>
      <c r="G52" s="108"/>
      <c r="H52" s="108"/>
      <c r="I52" s="108"/>
      <c r="J52" s="108"/>
      <c r="K52" s="108"/>
      <c r="L52" s="108"/>
    </row>
    <row r="53" spans="1:12" x14ac:dyDescent="0.25">
      <c r="A53" s="51" t="s">
        <v>32</v>
      </c>
      <c r="B53" s="114"/>
      <c r="C53" s="65">
        <f t="shared" ref="C53:E54" si="14">B42/G42</f>
        <v>0.32481685018324274</v>
      </c>
      <c r="D53" s="65">
        <f t="shared" si="14"/>
        <v>0.40023339609634223</v>
      </c>
      <c r="E53" s="66">
        <f t="shared" si="14"/>
        <v>0.30856363325575986</v>
      </c>
      <c r="F53" s="114"/>
      <c r="G53" s="108"/>
      <c r="H53" s="108"/>
      <c r="I53" s="108"/>
      <c r="J53" s="108"/>
      <c r="K53" s="108"/>
      <c r="L53" s="108"/>
    </row>
    <row r="54" spans="1:12" ht="15.75" thickBot="1" x14ac:dyDescent="0.3">
      <c r="A54" s="67" t="s">
        <v>33</v>
      </c>
      <c r="B54" s="115"/>
      <c r="C54" s="68">
        <f t="shared" si="14"/>
        <v>1.687944832324122</v>
      </c>
      <c r="D54" s="68">
        <f t="shared" si="14"/>
        <v>1.7093783046042403</v>
      </c>
      <c r="E54" s="69">
        <f t="shared" si="14"/>
        <v>1.7014956925662028</v>
      </c>
      <c r="F54" s="114"/>
      <c r="G54" s="108"/>
      <c r="H54" s="108"/>
      <c r="I54" s="108"/>
      <c r="J54" s="108"/>
      <c r="K54" s="108"/>
      <c r="L54" s="108"/>
    </row>
    <row r="55" spans="1:12" x14ac:dyDescent="0.25">
      <c r="G55" s="108"/>
      <c r="H55" s="108"/>
      <c r="I55" s="108"/>
      <c r="J55" s="108"/>
      <c r="K55" s="108"/>
      <c r="L55" s="108"/>
    </row>
    <row r="56" spans="1:12" x14ac:dyDescent="0.25">
      <c r="G56" s="108"/>
      <c r="H56" s="108"/>
      <c r="I56" s="108"/>
      <c r="J56" s="108"/>
      <c r="K56" s="108"/>
      <c r="L56" s="108"/>
    </row>
  </sheetData>
  <mergeCells count="4">
    <mergeCell ref="A8:K9"/>
    <mergeCell ref="A10:K10"/>
    <mergeCell ref="B13:F13"/>
    <mergeCell ref="G13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Globale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Lilia Benfarhat</cp:lastModifiedBy>
  <dcterms:created xsi:type="dcterms:W3CDTF">2015-06-05T18:19:34Z</dcterms:created>
  <dcterms:modified xsi:type="dcterms:W3CDTF">2025-05-09T09:57:45Z</dcterms:modified>
</cp:coreProperties>
</file>