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Mossâab\Desktop\Commerce\"/>
    </mc:Choice>
  </mc:AlternateContent>
  <xr:revisionPtr revIDLastSave="0" documentId="13_ncr:1_{A79E4F6C-9B99-4C77-B0A8-4DCC7A0AFEA6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Globale" sheetId="1" r:id="rId1"/>
    <sheet name="GP" sheetId="2" r:id="rId2"/>
    <sheet name="GSA" sheetId="3" r:id="rId3"/>
    <sheet name="TYPE" sheetId="4" r:id="rId4"/>
  </sheets>
  <definedNames>
    <definedName name="_xlnm.Print_Area" localSheetId="0">Globale!$B$1:$G$49</definedName>
    <definedName name="_xlnm.Print_Area" localSheetId="1">GP!#REF!</definedName>
    <definedName name="_xlnm.Print_Area" localSheetId="2">GSA!#REF!</definedName>
    <definedName name="_xlnm.Print_Area" localSheetId="3">TYPE!#REF!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8" i="1" l="1"/>
  <c r="D48" i="1"/>
  <c r="C48" i="1"/>
  <c r="E47" i="1"/>
  <c r="D47" i="1"/>
  <c r="C47" i="1"/>
  <c r="G45" i="1"/>
  <c r="F45" i="1"/>
  <c r="G44" i="1"/>
  <c r="F44" i="1"/>
  <c r="E40" i="1"/>
  <c r="D40" i="1"/>
  <c r="C40" i="1"/>
  <c r="E39" i="1"/>
  <c r="D39" i="1"/>
  <c r="C39" i="1"/>
  <c r="G37" i="1"/>
  <c r="F37" i="1"/>
  <c r="G36" i="1"/>
  <c r="F36" i="1"/>
  <c r="E21" i="1"/>
  <c r="D21" i="1"/>
  <c r="F21" i="1" s="1"/>
  <c r="C21" i="1"/>
  <c r="E20" i="1"/>
  <c r="D20" i="1"/>
  <c r="C20" i="1"/>
  <c r="C23" i="1" s="1"/>
  <c r="E52" i="4"/>
  <c r="E48" i="4"/>
  <c r="D48" i="4"/>
  <c r="F47" i="4"/>
  <c r="E47" i="4"/>
  <c r="J42" i="4"/>
  <c r="L42" i="4" s="1"/>
  <c r="I42" i="4"/>
  <c r="K42" i="4" s="1"/>
  <c r="H42" i="4"/>
  <c r="F42" i="4"/>
  <c r="E42" i="4"/>
  <c r="F52" i="4" s="1"/>
  <c r="D42" i="4"/>
  <c r="C42" i="4"/>
  <c r="D52" i="4" s="1"/>
  <c r="J41" i="4"/>
  <c r="L41" i="4" s="1"/>
  <c r="I41" i="4"/>
  <c r="K41" i="4" s="1"/>
  <c r="H41" i="4"/>
  <c r="E41" i="4"/>
  <c r="F51" i="4" s="1"/>
  <c r="D41" i="4"/>
  <c r="E51" i="4" s="1"/>
  <c r="C41" i="4"/>
  <c r="D47" i="4" s="1"/>
  <c r="D40" i="4"/>
  <c r="C40" i="4"/>
  <c r="D46" i="4" s="1"/>
  <c r="L38" i="4"/>
  <c r="K38" i="4"/>
  <c r="G38" i="4"/>
  <c r="F38" i="4"/>
  <c r="L37" i="4"/>
  <c r="K37" i="4"/>
  <c r="G37" i="4"/>
  <c r="F37" i="4"/>
  <c r="J36" i="4"/>
  <c r="L36" i="4" s="1"/>
  <c r="I36" i="4"/>
  <c r="I40" i="4" s="1"/>
  <c r="K40" i="4" s="1"/>
  <c r="H36" i="4"/>
  <c r="H40" i="4" s="1"/>
  <c r="G36" i="4"/>
  <c r="E36" i="4"/>
  <c r="E40" i="4" s="1"/>
  <c r="D36" i="4"/>
  <c r="F36" i="4" s="1"/>
  <c r="C36" i="4"/>
  <c r="L34" i="4"/>
  <c r="K34" i="4"/>
  <c r="G34" i="4"/>
  <c r="F34" i="4"/>
  <c r="L33" i="4"/>
  <c r="K33" i="4"/>
  <c r="G33" i="4"/>
  <c r="F33" i="4"/>
  <c r="J32" i="4"/>
  <c r="L32" i="4" s="1"/>
  <c r="I32" i="4"/>
  <c r="K32" i="4" s="1"/>
  <c r="H32" i="4"/>
  <c r="E32" i="4"/>
  <c r="G32" i="4" s="1"/>
  <c r="D32" i="4"/>
  <c r="F32" i="4" s="1"/>
  <c r="C32" i="4"/>
  <c r="L30" i="4"/>
  <c r="K30" i="4"/>
  <c r="G30" i="4"/>
  <c r="F30" i="4"/>
  <c r="L29" i="4"/>
  <c r="K29" i="4"/>
  <c r="G29" i="4"/>
  <c r="F29" i="4"/>
  <c r="J28" i="4"/>
  <c r="L28" i="4" s="1"/>
  <c r="I28" i="4"/>
  <c r="K28" i="4" s="1"/>
  <c r="H28" i="4"/>
  <c r="G28" i="4"/>
  <c r="E28" i="4"/>
  <c r="D28" i="4"/>
  <c r="F28" i="4" s="1"/>
  <c r="C28" i="4"/>
  <c r="L25" i="4"/>
  <c r="K25" i="4"/>
  <c r="G25" i="4"/>
  <c r="F25" i="4"/>
  <c r="J24" i="4"/>
  <c r="L24" i="4" s="1"/>
  <c r="I24" i="4"/>
  <c r="K24" i="4" s="1"/>
  <c r="H24" i="4"/>
  <c r="F24" i="4"/>
  <c r="E24" i="4"/>
  <c r="G24" i="4" s="1"/>
  <c r="D24" i="4"/>
  <c r="C24" i="4"/>
  <c r="L21" i="4"/>
  <c r="K21" i="4"/>
  <c r="G21" i="4"/>
  <c r="F21" i="4"/>
  <c r="L20" i="4"/>
  <c r="K20" i="4"/>
  <c r="J20" i="4"/>
  <c r="I20" i="4"/>
  <c r="H20" i="4"/>
  <c r="E20" i="4"/>
  <c r="D20" i="4"/>
  <c r="G20" i="4" s="1"/>
  <c r="C20" i="4"/>
  <c r="L18" i="4"/>
  <c r="K18" i="4"/>
  <c r="G18" i="4"/>
  <c r="F18" i="4"/>
  <c r="L17" i="4"/>
  <c r="K17" i="4"/>
  <c r="G17" i="4"/>
  <c r="F17" i="4"/>
  <c r="J16" i="4"/>
  <c r="L16" i="4" s="1"/>
  <c r="I16" i="4"/>
  <c r="K16" i="4" s="1"/>
  <c r="H16" i="4"/>
  <c r="F16" i="4"/>
  <c r="E16" i="4"/>
  <c r="G16" i="4" s="1"/>
  <c r="D16" i="4"/>
  <c r="C16" i="4"/>
  <c r="H57" i="3"/>
  <c r="L53" i="3"/>
  <c r="K53" i="3"/>
  <c r="G53" i="3"/>
  <c r="F53" i="3"/>
  <c r="L52" i="3"/>
  <c r="K52" i="3"/>
  <c r="G52" i="3"/>
  <c r="F52" i="3"/>
  <c r="J51" i="3"/>
  <c r="J55" i="3" s="1"/>
  <c r="I51" i="3"/>
  <c r="I55" i="3" s="1"/>
  <c r="H51" i="3"/>
  <c r="H55" i="3" s="1"/>
  <c r="E51" i="3"/>
  <c r="G51" i="3" s="1"/>
  <c r="D51" i="3"/>
  <c r="F51" i="3" s="1"/>
  <c r="C51" i="3"/>
  <c r="L49" i="3"/>
  <c r="K49" i="3"/>
  <c r="G49" i="3"/>
  <c r="F49" i="3"/>
  <c r="L48" i="3"/>
  <c r="K48" i="3"/>
  <c r="G48" i="3"/>
  <c r="F48" i="3"/>
  <c r="J47" i="3"/>
  <c r="L47" i="3" s="1"/>
  <c r="I47" i="3"/>
  <c r="K47" i="3" s="1"/>
  <c r="H47" i="3"/>
  <c r="E47" i="3"/>
  <c r="G47" i="3" s="1"/>
  <c r="D47" i="3"/>
  <c r="F47" i="3" s="1"/>
  <c r="C47" i="3"/>
  <c r="L45" i="3"/>
  <c r="K45" i="3"/>
  <c r="G45" i="3"/>
  <c r="F45" i="3"/>
  <c r="L44" i="3"/>
  <c r="K44" i="3"/>
  <c r="G44" i="3"/>
  <c r="F44" i="3"/>
  <c r="J43" i="3"/>
  <c r="L43" i="3" s="1"/>
  <c r="I43" i="3"/>
  <c r="K43" i="3" s="1"/>
  <c r="H43" i="3"/>
  <c r="E43" i="3"/>
  <c r="G43" i="3" s="1"/>
  <c r="D43" i="3"/>
  <c r="F43" i="3" s="1"/>
  <c r="C43" i="3"/>
  <c r="J41" i="3"/>
  <c r="L41" i="3" s="1"/>
  <c r="I41" i="3"/>
  <c r="K41" i="3" s="1"/>
  <c r="H41" i="3"/>
  <c r="H39" i="3" s="1"/>
  <c r="G41" i="3"/>
  <c r="E41" i="3"/>
  <c r="E57" i="3" s="1"/>
  <c r="D41" i="3"/>
  <c r="D57" i="3" s="1"/>
  <c r="C41" i="3"/>
  <c r="F41" i="3" s="1"/>
  <c r="L40" i="3"/>
  <c r="K40" i="3"/>
  <c r="J40" i="3"/>
  <c r="J56" i="3" s="1"/>
  <c r="L56" i="3" s="1"/>
  <c r="I40" i="3"/>
  <c r="I56" i="3" s="1"/>
  <c r="H40" i="3"/>
  <c r="H56" i="3" s="1"/>
  <c r="F40" i="3"/>
  <c r="E40" i="3"/>
  <c r="E56" i="3" s="1"/>
  <c r="D40" i="3"/>
  <c r="C40" i="3"/>
  <c r="J39" i="3"/>
  <c r="L39" i="3" s="1"/>
  <c r="I39" i="3"/>
  <c r="K39" i="3" s="1"/>
  <c r="D39" i="3"/>
  <c r="C39" i="3"/>
  <c r="C55" i="3" s="1"/>
  <c r="L37" i="3"/>
  <c r="K37" i="3"/>
  <c r="G37" i="3"/>
  <c r="F37" i="3"/>
  <c r="L36" i="3"/>
  <c r="K36" i="3"/>
  <c r="G36" i="3"/>
  <c r="F36" i="3"/>
  <c r="J35" i="3"/>
  <c r="L35" i="3" s="1"/>
  <c r="I35" i="3"/>
  <c r="K35" i="3" s="1"/>
  <c r="H35" i="3"/>
  <c r="E35" i="3"/>
  <c r="G35" i="3" s="1"/>
  <c r="D35" i="3"/>
  <c r="F35" i="3" s="1"/>
  <c r="C35" i="3"/>
  <c r="L33" i="3"/>
  <c r="K33" i="3"/>
  <c r="G33" i="3"/>
  <c r="F33" i="3"/>
  <c r="L32" i="3"/>
  <c r="K32" i="3"/>
  <c r="G32" i="3"/>
  <c r="F32" i="3"/>
  <c r="J31" i="3"/>
  <c r="L31" i="3" s="1"/>
  <c r="I31" i="3"/>
  <c r="K31" i="3" s="1"/>
  <c r="H31" i="3"/>
  <c r="E31" i="3"/>
  <c r="G31" i="3" s="1"/>
  <c r="D31" i="3"/>
  <c r="F31" i="3" s="1"/>
  <c r="C31" i="3"/>
  <c r="L29" i="3"/>
  <c r="J29" i="3"/>
  <c r="I29" i="3"/>
  <c r="K29" i="3" s="1"/>
  <c r="H29" i="3"/>
  <c r="G29" i="3"/>
  <c r="E29" i="3"/>
  <c r="D29" i="3"/>
  <c r="C29" i="3"/>
  <c r="F29" i="3" s="1"/>
  <c r="L28" i="3"/>
  <c r="K28" i="3"/>
  <c r="J28" i="3"/>
  <c r="I28" i="3"/>
  <c r="H28" i="3"/>
  <c r="E28" i="3"/>
  <c r="G28" i="3" s="1"/>
  <c r="D28" i="3"/>
  <c r="D56" i="3" s="1"/>
  <c r="C28" i="3"/>
  <c r="C56" i="3" s="1"/>
  <c r="J27" i="3"/>
  <c r="L27" i="3" s="1"/>
  <c r="I27" i="3"/>
  <c r="K27" i="3" s="1"/>
  <c r="H27" i="3"/>
  <c r="C27" i="3"/>
  <c r="L24" i="3"/>
  <c r="K24" i="3"/>
  <c r="G24" i="3"/>
  <c r="F24" i="3"/>
  <c r="L23" i="3"/>
  <c r="K23" i="3"/>
  <c r="J23" i="3"/>
  <c r="I23" i="3"/>
  <c r="H23" i="3"/>
  <c r="E23" i="3"/>
  <c r="G23" i="3" s="1"/>
  <c r="D23" i="3"/>
  <c r="F23" i="3" s="1"/>
  <c r="C23" i="3"/>
  <c r="L20" i="3"/>
  <c r="K20" i="3"/>
  <c r="G20" i="3"/>
  <c r="F20" i="3"/>
  <c r="L19" i="3"/>
  <c r="J19" i="3"/>
  <c r="I19" i="3"/>
  <c r="K19" i="3" s="1"/>
  <c r="H19" i="3"/>
  <c r="G19" i="3"/>
  <c r="E19" i="3"/>
  <c r="D19" i="3"/>
  <c r="C19" i="3"/>
  <c r="F19" i="3" s="1"/>
  <c r="L17" i="3"/>
  <c r="K17" i="3"/>
  <c r="G17" i="3"/>
  <c r="F17" i="3"/>
  <c r="L16" i="3"/>
  <c r="K16" i="3"/>
  <c r="G16" i="3"/>
  <c r="F16" i="3"/>
  <c r="J15" i="3"/>
  <c r="L15" i="3" s="1"/>
  <c r="I15" i="3"/>
  <c r="K15" i="3" s="1"/>
  <c r="H15" i="3"/>
  <c r="G15" i="3"/>
  <c r="F15" i="3"/>
  <c r="E15" i="3"/>
  <c r="D15" i="3"/>
  <c r="C15" i="3"/>
  <c r="E53" i="2"/>
  <c r="G51" i="2"/>
  <c r="F51" i="2"/>
  <c r="E51" i="2"/>
  <c r="D51" i="2"/>
  <c r="C51" i="2"/>
  <c r="E50" i="2"/>
  <c r="G50" i="2" s="1"/>
  <c r="D50" i="2"/>
  <c r="D53" i="2" s="1"/>
  <c r="C50" i="2"/>
  <c r="C53" i="2" s="1"/>
  <c r="E48" i="2"/>
  <c r="D48" i="2"/>
  <c r="C48" i="2"/>
  <c r="E47" i="2"/>
  <c r="D47" i="2"/>
  <c r="C47" i="2"/>
  <c r="G45" i="2"/>
  <c r="F45" i="2"/>
  <c r="G44" i="2"/>
  <c r="F44" i="2"/>
  <c r="E41" i="2"/>
  <c r="D41" i="2"/>
  <c r="C41" i="2"/>
  <c r="E40" i="2"/>
  <c r="D40" i="2"/>
  <c r="C40" i="2"/>
  <c r="G38" i="2"/>
  <c r="F38" i="2"/>
  <c r="G37" i="2"/>
  <c r="F37" i="2"/>
  <c r="E34" i="2"/>
  <c r="D34" i="2"/>
  <c r="C34" i="2"/>
  <c r="E33" i="2"/>
  <c r="D33" i="2"/>
  <c r="C33" i="2"/>
  <c r="G31" i="2"/>
  <c r="F31" i="2"/>
  <c r="G30" i="2"/>
  <c r="F30" i="2"/>
  <c r="E27" i="2"/>
  <c r="D27" i="2"/>
  <c r="C27" i="2"/>
  <c r="E26" i="2"/>
  <c r="D26" i="2"/>
  <c r="C26" i="2"/>
  <c r="G24" i="2"/>
  <c r="F24" i="2"/>
  <c r="G23" i="2"/>
  <c r="F23" i="2"/>
  <c r="E20" i="2"/>
  <c r="D20" i="2"/>
  <c r="C20" i="2"/>
  <c r="E19" i="2"/>
  <c r="D19" i="2"/>
  <c r="C19" i="2"/>
  <c r="G17" i="2"/>
  <c r="F17" i="2"/>
  <c r="G16" i="2"/>
  <c r="F16" i="2"/>
  <c r="G21" i="1" l="1"/>
  <c r="D24" i="1"/>
  <c r="D23" i="1"/>
  <c r="G20" i="1"/>
  <c r="E23" i="1"/>
  <c r="C24" i="1"/>
  <c r="F20" i="1"/>
  <c r="E24" i="1"/>
  <c r="G40" i="4"/>
  <c r="E46" i="4"/>
  <c r="F41" i="4"/>
  <c r="K36" i="4"/>
  <c r="G41" i="4"/>
  <c r="F48" i="4"/>
  <c r="D50" i="4"/>
  <c r="E50" i="4"/>
  <c r="F20" i="4"/>
  <c r="D51" i="4"/>
  <c r="F40" i="4"/>
  <c r="J40" i="4"/>
  <c r="L40" i="4" s="1"/>
  <c r="G42" i="4"/>
  <c r="F57" i="3"/>
  <c r="E67" i="3"/>
  <c r="E62" i="3"/>
  <c r="E66" i="3"/>
  <c r="F56" i="3"/>
  <c r="L55" i="3"/>
  <c r="D62" i="3"/>
  <c r="D66" i="3"/>
  <c r="D55" i="3"/>
  <c r="K56" i="3"/>
  <c r="K55" i="3"/>
  <c r="F67" i="3"/>
  <c r="G57" i="3"/>
  <c r="F62" i="3"/>
  <c r="F66" i="3"/>
  <c r="G56" i="3"/>
  <c r="D61" i="3"/>
  <c r="D65" i="3"/>
  <c r="E39" i="3"/>
  <c r="G39" i="3" s="1"/>
  <c r="G40" i="3"/>
  <c r="K51" i="3"/>
  <c r="E55" i="3"/>
  <c r="I57" i="3"/>
  <c r="K57" i="3" s="1"/>
  <c r="F39" i="3"/>
  <c r="L51" i="3"/>
  <c r="J57" i="3"/>
  <c r="D27" i="3"/>
  <c r="F27" i="3" s="1"/>
  <c r="F28" i="3"/>
  <c r="E27" i="3"/>
  <c r="G27" i="3" s="1"/>
  <c r="C57" i="3"/>
  <c r="F53" i="2"/>
  <c r="C54" i="2"/>
  <c r="D54" i="2"/>
  <c r="E54" i="2"/>
  <c r="F50" i="2"/>
  <c r="F50" i="4" l="1"/>
  <c r="F46" i="4"/>
  <c r="E61" i="3"/>
  <c r="E65" i="3"/>
  <c r="F55" i="3"/>
  <c r="D63" i="3"/>
  <c r="D67" i="3"/>
  <c r="F61" i="3"/>
  <c r="F65" i="3"/>
  <c r="G55" i="3"/>
  <c r="L57" i="3"/>
  <c r="F63" i="3"/>
  <c r="E63" i="3"/>
</calcChain>
</file>

<file path=xl/sharedStrings.xml><?xml version="1.0" encoding="utf-8"?>
<sst xmlns="http://schemas.openxmlformats.org/spreadsheetml/2006/main" count="189" uniqueCount="71">
  <si>
    <t>BALANCE COMMERCIALE</t>
  </si>
  <si>
    <t>GROUPES DE PRODUITS</t>
  </si>
  <si>
    <t>Var : en %</t>
  </si>
  <si>
    <t>2024/2023</t>
  </si>
  <si>
    <t>2025/2024</t>
  </si>
  <si>
    <t xml:space="preserve"> </t>
  </si>
  <si>
    <t>ALIMENTATION</t>
  </si>
  <si>
    <t>EXPORT</t>
  </si>
  <si>
    <t>IMPORT</t>
  </si>
  <si>
    <t>SOLDE</t>
  </si>
  <si>
    <t>TX DE COUVERTURE en %</t>
  </si>
  <si>
    <t>MAT.1ére &amp; DEMI-PRODUITS</t>
  </si>
  <si>
    <t>BIENS D'EQUIPEMENT</t>
  </si>
  <si>
    <t>BIENS DE CONSOMMATION</t>
  </si>
  <si>
    <t>ENERGIE</t>
  </si>
  <si>
    <t>TOTAL DES EXPORTATIONS</t>
  </si>
  <si>
    <t>TOTAL DES IMPORTATIONS</t>
  </si>
  <si>
    <t>DEFICIT</t>
  </si>
  <si>
    <t xml:space="preserve">   TX DE COUVERTURE en %</t>
  </si>
  <si>
    <t>COMMERCE EXTERIEUR SELON LE REGIME ET LE GROUPEMENT SECTORIEL D'ACTIVITE</t>
  </si>
  <si>
    <t>Produits</t>
  </si>
  <si>
    <t>Importations</t>
  </si>
  <si>
    <t>Valeurs en MD</t>
  </si>
  <si>
    <t>Variation</t>
  </si>
  <si>
    <t>Agriculture et Ind. Agro. Alim.</t>
  </si>
  <si>
    <t>régime général</t>
  </si>
  <si>
    <t>régime off shore</t>
  </si>
  <si>
    <t>Energie et Lubrifiants</t>
  </si>
  <si>
    <t>Mines, Phosphates et Derivés</t>
  </si>
  <si>
    <t>Textiles, Habillements et cuirs</t>
  </si>
  <si>
    <t xml:space="preserve">       Textiles, Habillements </t>
  </si>
  <si>
    <t xml:space="preserve">       Cuirs et Chaussures</t>
  </si>
  <si>
    <t>Industries Mécaniques et Elect.</t>
  </si>
  <si>
    <t xml:space="preserve">       Autres Industries Mécaniques</t>
  </si>
  <si>
    <t xml:space="preserve">       Industries Electriques</t>
  </si>
  <si>
    <t>Autres Industries Manufacturières</t>
  </si>
  <si>
    <t>Ensemble des Produits</t>
  </si>
  <si>
    <t>Solde commercial</t>
  </si>
  <si>
    <t>Taux de couverture</t>
  </si>
  <si>
    <t>COMMERCE EXTERIEUR SELON LE REGIME ET LE TYPE D'UTILISATION</t>
  </si>
  <si>
    <t>Exportations</t>
  </si>
  <si>
    <t xml:space="preserve">          Variation</t>
  </si>
  <si>
    <t>24/23</t>
  </si>
  <si>
    <t>25/24</t>
  </si>
  <si>
    <t>Produits Agric.et.Alimen.de base</t>
  </si>
  <si>
    <t>Produits Energétiques</t>
  </si>
  <si>
    <t>-</t>
  </si>
  <si>
    <t>Produits Miniers et Phosphatés</t>
  </si>
  <si>
    <t>Autres Produits Intermédiaires</t>
  </si>
  <si>
    <t>Produits  d'Equipement</t>
  </si>
  <si>
    <t>Autres Produits de Consommation</t>
  </si>
  <si>
    <t>COMMERCE EXTERIEUR</t>
  </si>
  <si>
    <t>***</t>
  </si>
  <si>
    <t xml:space="preserve">BALANCE COMMERCIALE </t>
  </si>
  <si>
    <t>ENSEMBLE</t>
  </si>
  <si>
    <t>Valeur en MD</t>
  </si>
  <si>
    <t>Variations en %</t>
  </si>
  <si>
    <t>Solde</t>
  </si>
  <si>
    <t>Taux de Couverture</t>
  </si>
  <si>
    <t xml:space="preserve">BALANCE PAR REGIME </t>
  </si>
  <si>
    <t>REGIME GENERAL</t>
  </si>
  <si>
    <t>REGIME OFF SHORE</t>
  </si>
  <si>
    <t>6 mois</t>
  </si>
  <si>
    <t xml:space="preserve">   6 MOIS 2025</t>
  </si>
  <si>
    <t xml:space="preserve"> 6 mois 2023</t>
  </si>
  <si>
    <t xml:space="preserve"> 6 mois 2024</t>
  </si>
  <si>
    <t xml:space="preserve"> 6 mois 2025</t>
  </si>
  <si>
    <t>6 MOIS 2025</t>
  </si>
  <si>
    <t xml:space="preserve"> 6mois2023</t>
  </si>
  <si>
    <t xml:space="preserve"> 6mois2024</t>
  </si>
  <si>
    <t xml:space="preserve"> 6mois2025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</si>
</sst>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sz val="11"/>
      <name val="MS Sans Serif"/>
      <family val="2"/>
    </font>
    <font>
      <i/>
      <sz val="13"/>
      <name val="MS Sans Serif"/>
      <family val="2"/>
    </font>
    <font>
      <b/>
      <u/>
      <sz val="10"/>
      <name val="Times New Roman"/>
      <family val="1"/>
    </font>
    <font>
      <sz val="11"/>
      <color indexed="8"/>
      <name val="Times New Roman"/>
      <family val="1"/>
    </font>
    <font>
      <sz val="12"/>
      <name val="MS Sans Serif"/>
      <family val="2"/>
    </font>
    <font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gray125">
        <fgColor indexed="13"/>
        <bgColor indexed="9"/>
      </patternFill>
    </fill>
    <fill>
      <patternFill patternType="gray06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0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2" borderId="1" xfId="1" applyNumberFormat="1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5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5" fontId="4" fillId="2" borderId="2" xfId="1" applyNumberFormat="1" applyFont="1" applyFill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" vertical="center"/>
    </xf>
    <xf numFmtId="0" fontId="3" fillId="0" borderId="7" xfId="0" applyFont="1" applyBorder="1"/>
    <xf numFmtId="0" fontId="0" fillId="0" borderId="8" xfId="0" applyBorder="1"/>
    <xf numFmtId="17" fontId="7" fillId="0" borderId="9" xfId="0" applyNumberFormat="1" applyFont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164" fontId="4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/>
    <xf numFmtId="0" fontId="12" fillId="0" borderId="0" xfId="0" applyFont="1"/>
    <xf numFmtId="0" fontId="8" fillId="0" borderId="14" xfId="0" applyFont="1" applyBorder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12" fillId="0" borderId="7" xfId="0" applyFont="1" applyBorder="1"/>
    <xf numFmtId="0" fontId="8" fillId="0" borderId="7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165" fontId="5" fillId="0" borderId="0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/>
    <xf numFmtId="0" fontId="6" fillId="4" borderId="0" xfId="0" applyFont="1" applyFill="1" applyAlignment="1">
      <alignment horizontal="centerContinuous" vertical="center"/>
    </xf>
    <xf numFmtId="0" fontId="3" fillId="4" borderId="0" xfId="0" applyFont="1" applyFill="1" applyAlignment="1">
      <alignment horizontal="centerContinuous" vertical="center"/>
    </xf>
    <xf numFmtId="0" fontId="0" fillId="0" borderId="0" xfId="0" applyAlignment="1">
      <alignment horizontal="centerContinuous"/>
    </xf>
    <xf numFmtId="0" fontId="2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12" fillId="0" borderId="0" xfId="0" applyFont="1" applyAlignment="1">
      <alignment horizontal="centerContinuous"/>
    </xf>
    <xf numFmtId="0" fontId="4" fillId="4" borderId="10" xfId="0" applyFont="1" applyFill="1" applyBorder="1" applyAlignment="1">
      <alignment horizontal="center"/>
    </xf>
    <xf numFmtId="0" fontId="3" fillId="0" borderId="15" xfId="0" applyFont="1" applyBorder="1"/>
    <xf numFmtId="0" fontId="7" fillId="0" borderId="15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17" fontId="7" fillId="0" borderId="16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5" fontId="4" fillId="0" borderId="0" xfId="1" applyNumberFormat="1" applyFont="1" applyAlignment="1">
      <alignment horizontal="center"/>
    </xf>
    <xf numFmtId="164" fontId="3" fillId="0" borderId="0" xfId="0" applyNumberFormat="1" applyFont="1"/>
    <xf numFmtId="165" fontId="4" fillId="5" borderId="0" xfId="1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0" xfId="0" applyFont="1" applyFill="1"/>
    <xf numFmtId="9" fontId="3" fillId="0" borderId="0" xfId="0" applyNumberFormat="1" applyFont="1"/>
    <xf numFmtId="0" fontId="4" fillId="0" borderId="0" xfId="0" applyFont="1"/>
    <xf numFmtId="0" fontId="3" fillId="2" borderId="0" xfId="0" applyFont="1" applyFill="1"/>
    <xf numFmtId="0" fontId="3" fillId="3" borderId="0" xfId="0" applyFont="1" applyFill="1" applyAlignment="1">
      <alignment horizontal="center"/>
    </xf>
    <xf numFmtId="166" fontId="16" fillId="6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5" fontId="8" fillId="0" borderId="0" xfId="1" applyNumberFormat="1" applyFont="1" applyBorder="1" applyAlignment="1">
      <alignment horizontal="center"/>
    </xf>
    <xf numFmtId="165" fontId="8" fillId="0" borderId="11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165" fontId="9" fillId="0" borderId="0" xfId="1" applyNumberFormat="1" applyFont="1" applyBorder="1" applyAlignment="1">
      <alignment horizontal="center"/>
    </xf>
    <xf numFmtId="165" fontId="9" fillId="0" borderId="11" xfId="1" applyNumberFormat="1" applyFont="1" applyBorder="1" applyAlignment="1">
      <alignment horizontal="center"/>
    </xf>
    <xf numFmtId="164" fontId="9" fillId="0" borderId="0" xfId="0" applyNumberFormat="1" applyFont="1" applyAlignment="1">
      <alignment horizontal="center" vertical="center"/>
    </xf>
    <xf numFmtId="9" fontId="8" fillId="0" borderId="11" xfId="1" applyFont="1" applyBorder="1" applyAlignment="1">
      <alignment horizontal="center"/>
    </xf>
    <xf numFmtId="164" fontId="8" fillId="0" borderId="0" xfId="0" applyNumberFormat="1" applyFont="1" applyAlignment="1">
      <alignment horizontal="center" vertical="center"/>
    </xf>
    <xf numFmtId="165" fontId="8" fillId="0" borderId="0" xfId="1" applyNumberFormat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165" fontId="11" fillId="0" borderId="0" xfId="1" applyNumberFormat="1" applyFont="1" applyBorder="1" applyAlignment="1">
      <alignment horizontal="center" vertical="center"/>
    </xf>
    <xf numFmtId="165" fontId="11" fillId="0" borderId="11" xfId="1" applyNumberFormat="1" applyFont="1" applyBorder="1" applyAlignment="1">
      <alignment horizontal="center" vertical="center"/>
    </xf>
    <xf numFmtId="17" fontId="8" fillId="0" borderId="0" xfId="0" applyNumberFormat="1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7" fontId="8" fillId="0" borderId="11" xfId="0" applyNumberFormat="1" applyFont="1" applyBorder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5" fontId="11" fillId="0" borderId="2" xfId="1" applyNumberFormat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165" fontId="11" fillId="0" borderId="13" xfId="1" applyNumberFormat="1" applyFont="1" applyBorder="1" applyAlignment="1">
      <alignment horizontal="center" vertical="center"/>
    </xf>
    <xf numFmtId="0" fontId="0" fillId="0" borderId="1" xfId="0" applyBorder="1"/>
    <xf numFmtId="164" fontId="8" fillId="0" borderId="1" xfId="0" applyNumberFormat="1" applyFont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11" fillId="0" borderId="1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5" fontId="8" fillId="0" borderId="11" xfId="0" applyNumberFormat="1" applyFont="1" applyBorder="1" applyAlignment="1">
      <alignment horizontal="center" vertical="center"/>
    </xf>
    <xf numFmtId="0" fontId="0" fillId="0" borderId="2" xfId="0" applyBorder="1"/>
    <xf numFmtId="165" fontId="8" fillId="0" borderId="2" xfId="0" applyNumberFormat="1" applyFont="1" applyBorder="1" applyAlignment="1">
      <alignment horizontal="center" vertical="center"/>
    </xf>
    <xf numFmtId="165" fontId="8" fillId="0" borderId="13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Continuous"/>
    </xf>
    <xf numFmtId="0" fontId="4" fillId="3" borderId="0" xfId="0" applyFont="1" applyFill="1" applyAlignment="1">
      <alignment horizontal="centerContinuous"/>
    </xf>
    <xf numFmtId="10" fontId="4" fillId="2" borderId="0" xfId="1" applyNumberFormat="1" applyFont="1" applyFill="1" applyBorder="1" applyAlignment="1">
      <alignment horizontal="center"/>
    </xf>
    <xf numFmtId="0" fontId="4" fillId="0" borderId="5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11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" vertical="center"/>
    </xf>
    <xf numFmtId="10" fontId="8" fillId="0" borderId="0" xfId="1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7" xfId="0" applyFont="1" applyBorder="1" applyAlignment="1">
      <alignment horizontal="center"/>
    </xf>
    <xf numFmtId="17" fontId="7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167" fontId="13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18" fillId="0" borderId="0" xfId="0" applyFont="1" applyAlignment="1">
      <alignment horizontal="centerContinuous" vertical="center"/>
    </xf>
    <xf numFmtId="0" fontId="8" fillId="0" borderId="0" xfId="0" applyFont="1" applyAlignment="1" applyProtection="1">
      <alignment horizontal="centerContinuous"/>
      <protection locked="0"/>
    </xf>
    <xf numFmtId="0" fontId="6" fillId="0" borderId="0" xfId="0" applyFont="1"/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Continuous" vertical="center"/>
    </xf>
    <xf numFmtId="0" fontId="12" fillId="0" borderId="5" xfId="0" applyFont="1" applyBorder="1" applyAlignment="1">
      <alignment horizontal="centerContinuous" vertical="center"/>
    </xf>
    <xf numFmtId="0" fontId="12" fillId="0" borderId="6" xfId="0" applyFont="1" applyBorder="1" applyAlignment="1">
      <alignment horizontal="centerContinuous" vertical="center"/>
    </xf>
    <xf numFmtId="0" fontId="13" fillId="0" borderId="6" xfId="0" applyFont="1" applyBorder="1" applyAlignment="1">
      <alignment horizontal="centerContinuous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centerContinuous" vertical="center"/>
    </xf>
    <xf numFmtId="0" fontId="8" fillId="0" borderId="11" xfId="0" applyFont="1" applyBorder="1" applyAlignment="1">
      <alignment horizontal="left" vertical="center"/>
    </xf>
    <xf numFmtId="17" fontId="4" fillId="0" borderId="8" xfId="0" applyNumberFormat="1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17" fontId="7" fillId="0" borderId="19" xfId="0" applyNumberFormat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17" fontId="7" fillId="0" borderId="21" xfId="0" applyNumberFormat="1" applyFont="1" applyBorder="1" applyAlignment="1">
      <alignment horizontal="center"/>
    </xf>
    <xf numFmtId="10" fontId="8" fillId="0" borderId="0" xfId="1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7" fontId="7" fillId="0" borderId="2" xfId="0" applyNumberFormat="1" applyFont="1" applyBorder="1" applyAlignment="1">
      <alignment horizontal="center"/>
    </xf>
    <xf numFmtId="0" fontId="17" fillId="0" borderId="17" xfId="0" applyFont="1" applyBorder="1"/>
    <xf numFmtId="17" fontId="4" fillId="0" borderId="22" xfId="0" applyNumberFormat="1" applyFont="1" applyBorder="1" applyAlignment="1">
      <alignment horizontal="center"/>
    </xf>
    <xf numFmtId="167" fontId="4" fillId="0" borderId="0" xfId="0" applyNumberFormat="1" applyFont="1" applyAlignment="1">
      <alignment horizontal="center"/>
    </xf>
    <xf numFmtId="167" fontId="0" fillId="0" borderId="0" xfId="0" applyNumberFormat="1"/>
    <xf numFmtId="167" fontId="5" fillId="0" borderId="0" xfId="0" applyNumberFormat="1" applyFont="1" applyAlignment="1">
      <alignment horizontal="center" vertical="center"/>
    </xf>
    <xf numFmtId="165" fontId="4" fillId="0" borderId="0" xfId="1" applyNumberFormat="1" applyFont="1" applyBorder="1" applyAlignment="1">
      <alignment horizontal="center"/>
    </xf>
    <xf numFmtId="10" fontId="4" fillId="0" borderId="0" xfId="1" applyNumberFormat="1" applyFont="1" applyAlignment="1">
      <alignment horizontal="center"/>
    </xf>
    <xf numFmtId="0" fontId="3" fillId="0" borderId="2" xfId="0" applyFont="1" applyBorder="1"/>
    <xf numFmtId="49" fontId="6" fillId="0" borderId="4" xfId="0" applyNumberFormat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5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123826</xdr:rowOff>
    </xdr:from>
    <xdr:to>
      <xdr:col>3</xdr:col>
      <xdr:colOff>314325</xdr:colOff>
      <xdr:row>6</xdr:row>
      <xdr:rowOff>47626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E6BC58C5-AAD2-4525-A55B-629D0A88B6DF}"/>
            </a:ext>
          </a:extLst>
        </xdr:cNvPr>
        <xdr:cNvSpPr>
          <a:spLocks noChangeArrowheads="1"/>
        </xdr:cNvSpPr>
      </xdr:nvSpPr>
      <xdr:spPr bwMode="auto">
        <a:xfrm>
          <a:off x="476250" y="123826"/>
          <a:ext cx="2838450" cy="10858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0" rIns="27432" bIns="22860" anchor="b" upright="1"/>
        <a:lstStyle/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****</a:t>
          </a:r>
        </a:p>
        <a:p>
          <a:pPr marL="0" indent="0" algn="ctr" rtl="0" eaLnBrk="1" fontAlgn="auto" latinLnBrk="0" hangingPunct="1"/>
          <a:r>
            <a:rPr lang="fr-FR" sz="1100" b="1" i="1">
              <a:effectLst/>
              <a:latin typeface="+mn-lt"/>
              <a:ea typeface="+mn-ea"/>
              <a:cs typeface="+mn-cs"/>
            </a:rPr>
            <a:t>MINISTERE  DE  L'ECONOMIE  ET </a:t>
          </a:r>
        </a:p>
        <a:p>
          <a:pPr marL="0" indent="0" algn="ctr" rtl="0" eaLnBrk="1" fontAlgn="auto" latinLnBrk="0" hangingPunct="1"/>
          <a:r>
            <a:rPr lang="fr-FR" sz="1100" b="1" i="1">
              <a:effectLst/>
              <a:latin typeface="+mn-lt"/>
              <a:ea typeface="+mn-ea"/>
              <a:cs typeface="+mn-cs"/>
            </a:rPr>
            <a:t>DE LA PLANIFICATION</a:t>
          </a: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</a:t>
          </a:r>
          <a:r>
            <a:rPr lang="fr-FR" sz="900" b="1" i="1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fr-FR" sz="900" b="1" i="1" strike="noStrike">
              <a:solidFill>
                <a:srgbClr val="000000"/>
              </a:solidFill>
              <a:latin typeface="Times New Roman"/>
              <a:cs typeface="Times New Roman"/>
            </a:rPr>
            <a:t>NATIONAL  DE  LA  STATISTIQUE</a:t>
          </a:r>
          <a:endParaRPr lang="ar-TN" sz="9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fr-FR" sz="900" b="1" i="1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0</xdr:row>
      <xdr:rowOff>114300</xdr:rowOff>
    </xdr:from>
    <xdr:to>
      <xdr:col>2</xdr:col>
      <xdr:colOff>190500</xdr:colOff>
      <xdr:row>5</xdr:row>
      <xdr:rowOff>152400</xdr:rowOff>
    </xdr:to>
    <xdr:sp macro="" textlink="">
      <xdr:nvSpPr>
        <xdr:cNvPr id="2" name="Texte 2">
          <a:extLst>
            <a:ext uri="{FF2B5EF4-FFF2-40B4-BE49-F238E27FC236}">
              <a16:creationId xmlns:a16="http://schemas.microsoft.com/office/drawing/2014/main" id="{F99A9E59-78E2-4774-AEDA-8ED813268317}"/>
            </a:ext>
          </a:extLst>
        </xdr:cNvPr>
        <xdr:cNvSpPr>
          <a:spLocks noChangeArrowheads="1"/>
        </xdr:cNvSpPr>
      </xdr:nvSpPr>
      <xdr:spPr bwMode="auto">
        <a:xfrm>
          <a:off x="257175" y="114300"/>
          <a:ext cx="2409825" cy="9906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 </a:t>
          </a: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1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1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1" strike="noStrike">
              <a:solidFill>
                <a:srgbClr val="000000"/>
              </a:solidFill>
              <a:latin typeface="Times New Roman"/>
              <a:cs typeface="Times New Roman"/>
            </a:rPr>
            <a:t>INSTITUT NATIONAL  DE  LA  STATISTIQUE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144945</xdr:colOff>
      <xdr:row>0</xdr:row>
      <xdr:rowOff>165652</xdr:rowOff>
    </xdr:from>
    <xdr:to>
      <xdr:col>3</xdr:col>
      <xdr:colOff>123826</xdr:colOff>
      <xdr:row>5</xdr:row>
      <xdr:rowOff>165652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5FA5BC11-E911-4CAD-892D-4F7F091291D8}"/>
            </a:ext>
          </a:extLst>
        </xdr:cNvPr>
        <xdr:cNvSpPr txBox="1">
          <a:spLocks noChangeArrowheads="1"/>
        </xdr:cNvSpPr>
      </xdr:nvSpPr>
      <xdr:spPr bwMode="auto">
        <a:xfrm>
          <a:off x="421170" y="165652"/>
          <a:ext cx="2674456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ea typeface="+mn-ea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  NATIONAL  DE  LA  STATISTIQUE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127634</xdr:colOff>
      <xdr:row>1</xdr:row>
      <xdr:rowOff>19050</xdr:rowOff>
    </xdr:from>
    <xdr:to>
      <xdr:col>2</xdr:col>
      <xdr:colOff>485775</xdr:colOff>
      <xdr:row>5</xdr:row>
      <xdr:rowOff>133350</xdr:rowOff>
    </xdr:to>
    <xdr:sp macro="" textlink="">
      <xdr:nvSpPr>
        <xdr:cNvPr id="2" name="Texte 1">
          <a:extLst>
            <a:ext uri="{FF2B5EF4-FFF2-40B4-BE49-F238E27FC236}">
              <a16:creationId xmlns:a16="http://schemas.microsoft.com/office/drawing/2014/main" id="{B71B05E2-407E-4053-9D94-D1B417A29DC0}"/>
            </a:ext>
          </a:extLst>
        </xdr:cNvPr>
        <xdr:cNvSpPr txBox="1">
          <a:spLocks noChangeArrowheads="1"/>
        </xdr:cNvSpPr>
      </xdr:nvSpPr>
      <xdr:spPr bwMode="auto">
        <a:xfrm>
          <a:off x="318134" y="209550"/>
          <a:ext cx="2463166" cy="876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REPUBLIQUE TUNISIENNE</a:t>
          </a:r>
        </a:p>
        <a:p>
          <a:pPr algn="ctr" rtl="0">
            <a:defRPr sz="1000"/>
          </a:pPr>
          <a:endParaRPr lang="fr-FR" sz="800" b="1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MINISTERE  DE  L'ECONOMIE  ET </a:t>
          </a:r>
        </a:p>
        <a:p>
          <a:pPr algn="ctr" rtl="0" eaLnBrk="1" fontAlgn="auto" latinLnBrk="0" hangingPunct="1"/>
          <a:r>
            <a:rPr lang="fr-FR" sz="800" b="1" i="0" strike="noStrike">
              <a:solidFill>
                <a:srgbClr val="000000"/>
              </a:solidFill>
              <a:latin typeface="Times New Roman"/>
              <a:ea typeface="+mn-ea"/>
              <a:cs typeface="Times New Roman"/>
            </a:rPr>
            <a:t>DE LA PLANIFICATION</a:t>
          </a:r>
        </a:p>
        <a:p>
          <a:pPr algn="ctr" rtl="0">
            <a:defRPr sz="1000"/>
          </a:pPr>
          <a:endParaRPr lang="fr-FR" sz="800" b="1" i="0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fr-FR" sz="800" b="1" i="0" strike="noStrike">
              <a:solidFill>
                <a:srgbClr val="000000"/>
              </a:solidFill>
              <a:latin typeface="Times New Roman"/>
              <a:cs typeface="Times New Roman"/>
            </a:rPr>
            <a:t>INSTITUT  NATIONAL   DE  LA  STATISTIQUE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51"/>
  <sheetViews>
    <sheetView tabSelected="1" workbookViewId="0">
      <selection activeCell="B9" sqref="B9"/>
    </sheetView>
  </sheetViews>
  <sheetFormatPr baseColWidth="10" defaultColWidth="9.1796875" defaultRowHeight="14.5" x14ac:dyDescent="0.35"/>
  <cols>
    <col min="1" max="1" width="5.453125" customWidth="1"/>
    <col min="2" max="2" width="28.54296875" customWidth="1"/>
    <col min="3" max="5" width="11" customWidth="1"/>
    <col min="6" max="7" width="10.453125" customWidth="1"/>
  </cols>
  <sheetData>
    <row r="5" spans="2:7" ht="16.5" x14ac:dyDescent="0.35">
      <c r="F5" s="40"/>
    </row>
    <row r="6" spans="2:7" ht="16.5" x14ac:dyDescent="0.35">
      <c r="F6" s="40"/>
    </row>
    <row r="7" spans="2:7" ht="12" customHeight="1" x14ac:dyDescent="0.35">
      <c r="F7" s="40"/>
    </row>
    <row r="8" spans="2:7" ht="16.5" x14ac:dyDescent="0.35">
      <c r="F8" s="40"/>
    </row>
    <row r="9" spans="2:7" ht="15" x14ac:dyDescent="0.35">
      <c r="B9" s="41" t="s">
        <v>51</v>
      </c>
      <c r="C9" s="41"/>
      <c r="D9" s="41"/>
      <c r="E9" s="42"/>
      <c r="F9" s="42"/>
      <c r="G9" s="42"/>
    </row>
    <row r="10" spans="2:7" ht="17.5" x14ac:dyDescent="0.35">
      <c r="B10" s="33" t="s">
        <v>52</v>
      </c>
      <c r="C10" s="43"/>
      <c r="D10" s="44"/>
      <c r="E10" s="34"/>
      <c r="F10" s="45"/>
      <c r="G10" s="34"/>
    </row>
    <row r="11" spans="2:7" ht="17" thickBot="1" x14ac:dyDescent="0.4">
      <c r="B11" s="33"/>
      <c r="C11" s="33"/>
      <c r="D11" s="33"/>
      <c r="E11" s="34"/>
      <c r="F11" s="40"/>
      <c r="G11" s="34"/>
    </row>
    <row r="12" spans="2:7" ht="16" thickBot="1" x14ac:dyDescent="0.4">
      <c r="B12" s="152" t="s">
        <v>67</v>
      </c>
      <c r="C12" s="153"/>
      <c r="D12" s="153"/>
      <c r="E12" s="153"/>
      <c r="F12" s="153"/>
      <c r="G12" s="154"/>
    </row>
    <row r="13" spans="2:7" ht="16.5" customHeight="1" x14ac:dyDescent="0.35">
      <c r="B13" s="46"/>
      <c r="C13" s="46"/>
      <c r="D13" s="46"/>
      <c r="E13" s="47"/>
      <c r="F13" s="40"/>
      <c r="G13" s="47"/>
    </row>
    <row r="14" spans="2:7" x14ac:dyDescent="0.35">
      <c r="B14" s="155" t="s">
        <v>53</v>
      </c>
      <c r="C14" s="155"/>
      <c r="D14" s="155"/>
      <c r="E14" s="155"/>
      <c r="F14" s="155"/>
      <c r="G14" s="155"/>
    </row>
    <row r="15" spans="2:7" x14ac:dyDescent="0.35">
      <c r="B15" s="16"/>
      <c r="C15" s="16"/>
      <c r="D15" s="16"/>
      <c r="E15" s="16"/>
      <c r="F15" s="16"/>
      <c r="G15" s="16"/>
    </row>
    <row r="16" spans="2:7" x14ac:dyDescent="0.35">
      <c r="B16" s="48" t="s">
        <v>54</v>
      </c>
      <c r="C16" s="16"/>
      <c r="D16" s="16"/>
      <c r="E16" s="16"/>
      <c r="F16" s="16"/>
      <c r="G16" s="16"/>
    </row>
    <row r="17" spans="2:7" ht="15" thickBot="1" x14ac:dyDescent="0.4">
      <c r="B17" s="39"/>
      <c r="C17" s="16"/>
      <c r="D17" s="16"/>
      <c r="E17" s="16"/>
      <c r="F17" s="16"/>
      <c r="G17" s="16"/>
    </row>
    <row r="18" spans="2:7" ht="15.5" thickTop="1" thickBot="1" x14ac:dyDescent="0.4">
      <c r="B18" s="49"/>
      <c r="C18" s="50" t="s">
        <v>55</v>
      </c>
      <c r="D18" s="50"/>
      <c r="E18" s="51"/>
      <c r="F18" s="50" t="s">
        <v>56</v>
      </c>
      <c r="G18" s="50"/>
    </row>
    <row r="19" spans="2:7" ht="15" thickTop="1" x14ac:dyDescent="0.35">
      <c r="B19" s="16"/>
      <c r="C19" s="52" t="s">
        <v>64</v>
      </c>
      <c r="D19" s="52" t="s">
        <v>65</v>
      </c>
      <c r="E19" s="52" t="s">
        <v>66</v>
      </c>
      <c r="F19" s="53" t="s">
        <v>3</v>
      </c>
      <c r="G19" s="53" t="s">
        <v>4</v>
      </c>
    </row>
    <row r="20" spans="2:7" x14ac:dyDescent="0.35">
      <c r="B20" s="39" t="s">
        <v>40</v>
      </c>
      <c r="C20" s="25">
        <f>C36+C44</f>
        <v>31270.987677886998</v>
      </c>
      <c r="D20" s="25">
        <f t="shared" ref="D20:E21" si="0">D36+D44</f>
        <v>31953.782043956002</v>
      </c>
      <c r="E20" s="25">
        <f t="shared" si="0"/>
        <v>31773.690120233998</v>
      </c>
      <c r="F20" s="54">
        <f>(D20-C20)/C20</f>
        <v>2.1834755368211008E-2</v>
      </c>
      <c r="G20" s="54">
        <f>(E20-D20)/D20</f>
        <v>-5.6360127722680075E-3</v>
      </c>
    </row>
    <row r="21" spans="2:7" x14ac:dyDescent="0.35">
      <c r="B21" s="39" t="s">
        <v>21</v>
      </c>
      <c r="C21" s="25">
        <f>C37+C45</f>
        <v>39955.649572896997</v>
      </c>
      <c r="D21" s="25">
        <f t="shared" si="0"/>
        <v>39971.191625274005</v>
      </c>
      <c r="E21" s="25">
        <f t="shared" si="0"/>
        <v>41674.202596581003</v>
      </c>
      <c r="F21" s="150">
        <f>(D21-C21)/C21</f>
        <v>3.8898259803416316E-4</v>
      </c>
      <c r="G21" s="54">
        <f>(E21-D21)/D21</f>
        <v>4.2605959493841425E-2</v>
      </c>
    </row>
    <row r="22" spans="2:7" x14ac:dyDescent="0.35">
      <c r="B22" s="39"/>
      <c r="C22" s="16"/>
      <c r="D22" s="16"/>
      <c r="E22" s="16"/>
      <c r="F22" s="16"/>
      <c r="G22" s="16"/>
    </row>
    <row r="23" spans="2:7" x14ac:dyDescent="0.35">
      <c r="B23" s="39" t="s">
        <v>57</v>
      </c>
      <c r="C23" s="25">
        <f>C20-C21</f>
        <v>-8684.6618950099983</v>
      </c>
      <c r="D23" s="25">
        <f>D20-D21</f>
        <v>-8017.4095813180029</v>
      </c>
      <c r="E23" s="25">
        <f>E20-E21</f>
        <v>-9900.5124763470048</v>
      </c>
      <c r="F23" s="55"/>
      <c r="G23" s="55"/>
    </row>
    <row r="24" spans="2:7" x14ac:dyDescent="0.35">
      <c r="B24" s="39" t="s">
        <v>58</v>
      </c>
      <c r="C24" s="56">
        <f>C20/C21</f>
        <v>0.78264245512601949</v>
      </c>
      <c r="D24" s="56">
        <f>D20/D21</f>
        <v>0.79942030108883344</v>
      </c>
      <c r="E24" s="56">
        <f>E20/E21</f>
        <v>0.7624306679077465</v>
      </c>
      <c r="F24" s="55"/>
      <c r="G24" s="55"/>
    </row>
    <row r="25" spans="2:7" x14ac:dyDescent="0.35">
      <c r="B25" s="39"/>
      <c r="C25" s="16"/>
      <c r="D25" s="16"/>
      <c r="E25" s="16"/>
      <c r="F25" s="16"/>
      <c r="G25" s="16"/>
    </row>
    <row r="26" spans="2:7" x14ac:dyDescent="0.35">
      <c r="B26" s="57"/>
      <c r="C26" s="58"/>
      <c r="D26" s="58"/>
      <c r="E26" s="58"/>
      <c r="F26" s="58"/>
      <c r="G26" s="58"/>
    </row>
    <row r="27" spans="2:7" x14ac:dyDescent="0.35">
      <c r="B27" s="57"/>
      <c r="C27" s="58"/>
      <c r="D27" s="58"/>
      <c r="E27" s="58"/>
      <c r="F27" s="58"/>
      <c r="G27" s="58"/>
    </row>
    <row r="28" spans="2:7" x14ac:dyDescent="0.35">
      <c r="B28" s="39"/>
      <c r="C28" s="16"/>
      <c r="D28" s="16"/>
      <c r="E28" s="16"/>
      <c r="F28" s="16"/>
      <c r="G28" s="16"/>
    </row>
    <row r="29" spans="2:7" x14ac:dyDescent="0.35">
      <c r="B29" s="155" t="s">
        <v>59</v>
      </c>
      <c r="C29" s="155"/>
      <c r="D29" s="155"/>
      <c r="E29" s="155"/>
      <c r="F29" s="155"/>
      <c r="G29" s="155"/>
    </row>
    <row r="30" spans="2:7" ht="15" thickBot="1" x14ac:dyDescent="0.4">
      <c r="B30" s="39"/>
      <c r="C30" s="16"/>
      <c r="D30" s="16"/>
      <c r="E30" s="16"/>
      <c r="F30" s="16"/>
      <c r="G30" s="16"/>
    </row>
    <row r="31" spans="2:7" ht="15.5" thickTop="1" thickBot="1" x14ac:dyDescent="0.4">
      <c r="B31" s="49"/>
      <c r="C31" s="50" t="s">
        <v>55</v>
      </c>
      <c r="D31" s="50"/>
      <c r="E31" s="50"/>
      <c r="F31" s="50" t="s">
        <v>56</v>
      </c>
      <c r="G31" s="50"/>
    </row>
    <row r="32" spans="2:7" ht="15" thickTop="1" x14ac:dyDescent="0.35">
      <c r="B32" s="16"/>
      <c r="C32" s="52" t="s">
        <v>64</v>
      </c>
      <c r="D32" s="52" t="s">
        <v>65</v>
      </c>
      <c r="E32" s="52" t="s">
        <v>66</v>
      </c>
      <c r="F32" s="53" t="s">
        <v>3</v>
      </c>
      <c r="G32" s="53" t="s">
        <v>4</v>
      </c>
    </row>
    <row r="33" spans="2:7" x14ac:dyDescent="0.35">
      <c r="B33" s="16"/>
      <c r="C33" s="16"/>
      <c r="D33" s="16"/>
      <c r="E33" s="16"/>
      <c r="F33" s="16"/>
      <c r="G33" s="16"/>
    </row>
    <row r="34" spans="2:7" x14ac:dyDescent="0.35">
      <c r="B34" s="48" t="s">
        <v>60</v>
      </c>
      <c r="C34" s="16"/>
      <c r="D34" s="16"/>
      <c r="E34" s="16"/>
      <c r="F34" s="16"/>
      <c r="G34" s="16"/>
    </row>
    <row r="35" spans="2:7" x14ac:dyDescent="0.35">
      <c r="B35" s="16"/>
      <c r="C35" s="16"/>
      <c r="D35" s="16"/>
      <c r="E35" s="16"/>
      <c r="F35" s="16"/>
      <c r="G35" s="16"/>
    </row>
    <row r="36" spans="2:7" x14ac:dyDescent="0.35">
      <c r="B36" s="39" t="s">
        <v>40</v>
      </c>
      <c r="C36" s="25">
        <v>8916.9192767610002</v>
      </c>
      <c r="D36" s="25">
        <v>10367.309439041001</v>
      </c>
      <c r="E36" s="25">
        <v>8796.0729425979989</v>
      </c>
      <c r="F36" s="54">
        <f>(D36-C36)/C36</f>
        <v>0.16265597088671224</v>
      </c>
      <c r="G36" s="54">
        <f>(E36-D36)/D36</f>
        <v>-0.15155682442795346</v>
      </c>
    </row>
    <row r="37" spans="2:7" x14ac:dyDescent="0.35">
      <c r="B37" s="39" t="s">
        <v>21</v>
      </c>
      <c r="C37" s="25">
        <v>26806.070724434998</v>
      </c>
      <c r="D37" s="25">
        <v>27413.383008826004</v>
      </c>
      <c r="E37" s="25">
        <v>28208.500110678</v>
      </c>
      <c r="F37" s="54">
        <f>(D37-C37)/C37</f>
        <v>2.2655774157807177E-2</v>
      </c>
      <c r="G37" s="54">
        <f>(E37-D37)/D37</f>
        <v>2.9004705533643937E-2</v>
      </c>
    </row>
    <row r="38" spans="2:7" x14ac:dyDescent="0.35">
      <c r="B38" s="39"/>
      <c r="C38" s="16"/>
      <c r="D38" s="16"/>
      <c r="E38" s="16"/>
      <c r="F38" s="16"/>
      <c r="G38" s="16"/>
    </row>
    <row r="39" spans="2:7" x14ac:dyDescent="0.35">
      <c r="B39" s="39" t="s">
        <v>57</v>
      </c>
      <c r="C39" s="25">
        <f>C36-C37</f>
        <v>-17889.151447673998</v>
      </c>
      <c r="D39" s="25">
        <f>D36-D37</f>
        <v>-17046.073569785003</v>
      </c>
      <c r="E39" s="25">
        <f>E36-E37</f>
        <v>-19412.427168080001</v>
      </c>
      <c r="F39" s="59"/>
      <c r="G39" s="16"/>
    </row>
    <row r="40" spans="2:7" x14ac:dyDescent="0.35">
      <c r="B40" s="39" t="s">
        <v>58</v>
      </c>
      <c r="C40" s="56">
        <f>C36/C37</f>
        <v>0.33264551781670887</v>
      </c>
      <c r="D40" s="56">
        <f>D36/D37</f>
        <v>0.37818424073027196</v>
      </c>
      <c r="E40" s="56">
        <f>E36/E37</f>
        <v>0.31182348966042145</v>
      </c>
      <c r="F40" s="16"/>
      <c r="G40" s="16"/>
    </row>
    <row r="41" spans="2:7" x14ac:dyDescent="0.35">
      <c r="B41" s="16"/>
      <c r="D41" s="16"/>
      <c r="E41" s="16"/>
      <c r="F41" s="16"/>
      <c r="G41" s="16"/>
    </row>
    <row r="42" spans="2:7" x14ac:dyDescent="0.35">
      <c r="B42" s="48" t="s">
        <v>61</v>
      </c>
      <c r="D42" s="16"/>
      <c r="E42" s="16"/>
      <c r="F42" s="16"/>
      <c r="G42" s="16"/>
    </row>
    <row r="43" spans="2:7" x14ac:dyDescent="0.35">
      <c r="B43" s="16"/>
      <c r="D43" s="16"/>
      <c r="E43" s="16"/>
      <c r="F43" s="16"/>
      <c r="G43" s="16"/>
    </row>
    <row r="44" spans="2:7" x14ac:dyDescent="0.35">
      <c r="B44" s="39" t="s">
        <v>40</v>
      </c>
      <c r="C44" s="25">
        <v>22354.068401125998</v>
      </c>
      <c r="D44" s="25">
        <v>21586.472604915001</v>
      </c>
      <c r="E44" s="25">
        <v>22977.617177635999</v>
      </c>
      <c r="F44" s="54">
        <f>(D44-C44)/C44</f>
        <v>-3.4338080318852937E-2</v>
      </c>
      <c r="G44" s="54">
        <f>(E44-D44)/D44</f>
        <v>6.4445201315765199E-2</v>
      </c>
    </row>
    <row r="45" spans="2:7" x14ac:dyDescent="0.35">
      <c r="B45" s="39" t="s">
        <v>21</v>
      </c>
      <c r="C45" s="25">
        <v>13149.578848462001</v>
      </c>
      <c r="D45" s="25">
        <v>12557.808616447999</v>
      </c>
      <c r="E45" s="25">
        <v>13465.702485903001</v>
      </c>
      <c r="F45" s="54">
        <f>(D45-C45)/C45</f>
        <v>-4.5002979854614586E-2</v>
      </c>
      <c r="G45" s="54">
        <f>(E45-D45)/D45</f>
        <v>7.2297157663786818E-2</v>
      </c>
    </row>
    <row r="46" spans="2:7" x14ac:dyDescent="0.35">
      <c r="B46" s="39"/>
      <c r="C46" s="60"/>
      <c r="D46" s="16"/>
      <c r="E46" s="16"/>
      <c r="F46" s="16"/>
      <c r="G46" s="16"/>
    </row>
    <row r="47" spans="2:7" x14ac:dyDescent="0.35">
      <c r="B47" s="39" t="s">
        <v>57</v>
      </c>
      <c r="C47" s="25">
        <f>C44-C45</f>
        <v>9204.4895526639975</v>
      </c>
      <c r="D47" s="25">
        <f>D44-D45</f>
        <v>9028.6639884670021</v>
      </c>
      <c r="E47" s="25">
        <f>E44-E45</f>
        <v>9511.9146917329981</v>
      </c>
      <c r="F47" s="16"/>
      <c r="G47" s="16"/>
    </row>
    <row r="48" spans="2:7" x14ac:dyDescent="0.35">
      <c r="B48" s="39" t="s">
        <v>58</v>
      </c>
      <c r="C48" s="56">
        <f>C44/C45</f>
        <v>1.6999836008999309</v>
      </c>
      <c r="D48" s="56">
        <f>D44/D45</f>
        <v>1.7189681149178699</v>
      </c>
      <c r="E48" s="56">
        <f>E44/E45</f>
        <v>1.7063808740532362</v>
      </c>
      <c r="F48" s="16"/>
      <c r="G48" s="16"/>
    </row>
    <row r="49" spans="2:7" x14ac:dyDescent="0.35">
      <c r="B49" s="16"/>
      <c r="D49" s="16"/>
      <c r="E49" s="16"/>
      <c r="F49" s="16"/>
      <c r="G49" s="16"/>
    </row>
    <row r="50" spans="2:7" x14ac:dyDescent="0.35">
      <c r="B50" s="16"/>
      <c r="C50" s="16"/>
      <c r="D50" s="16"/>
      <c r="E50" s="16"/>
      <c r="F50" s="16"/>
      <c r="G50" s="16"/>
    </row>
    <row r="51" spans="2:7" ht="15" thickBot="1" x14ac:dyDescent="0.4">
      <c r="B51" s="151"/>
      <c r="C51" s="151"/>
      <c r="D51" s="151"/>
      <c r="E51" s="151"/>
      <c r="F51" s="151"/>
      <c r="G51" s="151"/>
    </row>
  </sheetData>
  <mergeCells count="3">
    <mergeCell ref="B12:G12"/>
    <mergeCell ref="B14:G14"/>
    <mergeCell ref="B29:G2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F668-C329-494C-B545-4DD451ABFDD8}">
  <sheetPr>
    <pageSetUpPr fitToPage="1"/>
  </sheetPr>
  <dimension ref="B2:G54"/>
  <sheetViews>
    <sheetView topLeftCell="A30" workbookViewId="0">
      <selection activeCell="G53" sqref="G53"/>
    </sheetView>
  </sheetViews>
  <sheetFormatPr baseColWidth="10" defaultRowHeight="14.5" x14ac:dyDescent="0.35"/>
  <cols>
    <col min="1" max="1" width="6.54296875" customWidth="1"/>
    <col min="2" max="2" width="34.1796875" customWidth="1"/>
    <col min="3" max="5" width="13.453125" customWidth="1"/>
  </cols>
  <sheetData>
    <row r="2" spans="2:7" x14ac:dyDescent="0.35">
      <c r="B2" s="1"/>
      <c r="C2" s="2"/>
      <c r="D2" s="2"/>
      <c r="E2" s="2"/>
      <c r="F2" s="2"/>
      <c r="G2" s="2"/>
    </row>
    <row r="3" spans="2:7" x14ac:dyDescent="0.35">
      <c r="B3" s="1"/>
      <c r="C3" s="2"/>
      <c r="D3" s="2"/>
      <c r="E3" s="2"/>
      <c r="F3" s="2"/>
      <c r="G3" s="2"/>
    </row>
    <row r="4" spans="2:7" x14ac:dyDescent="0.35">
      <c r="B4" s="1"/>
      <c r="C4" s="2"/>
      <c r="D4" s="2"/>
      <c r="E4" s="2"/>
      <c r="F4" s="2"/>
      <c r="G4" s="2"/>
    </row>
    <row r="5" spans="2:7" x14ac:dyDescent="0.35">
      <c r="B5" s="1"/>
      <c r="C5" s="2"/>
      <c r="D5" s="2"/>
      <c r="E5" s="2"/>
      <c r="F5" s="2"/>
      <c r="G5" s="2"/>
    </row>
    <row r="6" spans="2:7" x14ac:dyDescent="0.35">
      <c r="B6" s="1"/>
      <c r="C6" s="2"/>
      <c r="D6" s="2"/>
      <c r="E6" s="2"/>
      <c r="F6" s="2"/>
      <c r="G6" s="2"/>
    </row>
    <row r="7" spans="2:7" x14ac:dyDescent="0.35">
      <c r="B7" s="1"/>
      <c r="C7" s="2"/>
      <c r="D7" s="2"/>
      <c r="E7" s="2"/>
      <c r="F7" s="2"/>
      <c r="G7" s="2"/>
    </row>
    <row r="8" spans="2:7" ht="17.5" x14ac:dyDescent="0.35">
      <c r="B8" s="156" t="s">
        <v>0</v>
      </c>
      <c r="C8" s="156"/>
      <c r="D8" s="156"/>
      <c r="E8" s="156"/>
      <c r="F8" s="156"/>
      <c r="G8" s="156"/>
    </row>
    <row r="9" spans="2:7" x14ac:dyDescent="0.35">
      <c r="B9" s="3"/>
      <c r="C9" s="98"/>
      <c r="D9" s="98"/>
      <c r="E9" s="98"/>
      <c r="F9" s="98"/>
      <c r="G9" s="98"/>
    </row>
    <row r="10" spans="2:7" x14ac:dyDescent="0.35">
      <c r="B10" s="3"/>
      <c r="C10" s="98"/>
      <c r="D10" s="98"/>
      <c r="E10" s="98"/>
      <c r="F10" s="98"/>
      <c r="G10" s="98"/>
    </row>
    <row r="11" spans="2:7" x14ac:dyDescent="0.35">
      <c r="B11" s="3"/>
      <c r="C11" s="61"/>
      <c r="D11" s="61"/>
      <c r="E11" s="61"/>
      <c r="F11" s="61"/>
      <c r="G11" s="61"/>
    </row>
    <row r="12" spans="2:7" x14ac:dyDescent="0.35">
      <c r="B12" s="4" t="s">
        <v>1</v>
      </c>
      <c r="C12" s="4" t="s">
        <v>62</v>
      </c>
      <c r="D12" s="4" t="s">
        <v>62</v>
      </c>
      <c r="E12" s="4" t="s">
        <v>62</v>
      </c>
      <c r="F12" s="99" t="s">
        <v>2</v>
      </c>
      <c r="G12" s="99"/>
    </row>
    <row r="13" spans="2:7" x14ac:dyDescent="0.35">
      <c r="B13" s="62"/>
      <c r="C13" s="4">
        <v>2023</v>
      </c>
      <c r="D13" s="4">
        <v>2024</v>
      </c>
      <c r="E13" s="4">
        <v>2025</v>
      </c>
      <c r="F13" s="4" t="s">
        <v>3</v>
      </c>
      <c r="G13" s="4" t="s">
        <v>4</v>
      </c>
    </row>
    <row r="14" spans="2:7" x14ac:dyDescent="0.35">
      <c r="B14" s="3"/>
      <c r="C14" s="3"/>
      <c r="D14" s="3"/>
      <c r="E14" s="3"/>
      <c r="F14" s="3"/>
      <c r="G14" s="3"/>
    </row>
    <row r="15" spans="2:7" x14ac:dyDescent="0.35">
      <c r="B15" s="6" t="s">
        <v>6</v>
      </c>
      <c r="F15" s="3"/>
      <c r="G15" s="3"/>
    </row>
    <row r="16" spans="2:7" x14ac:dyDescent="0.35">
      <c r="B16" s="9" t="s">
        <v>7</v>
      </c>
      <c r="C16" s="63">
        <v>3486.7054694540002</v>
      </c>
      <c r="D16" s="63">
        <v>5198.5787686929998</v>
      </c>
      <c r="E16" s="63">
        <v>4120.9676973300002</v>
      </c>
      <c r="F16" s="8">
        <f>+(D16-C16)/C16</f>
        <v>0.49097158169401384</v>
      </c>
      <c r="G16" s="8">
        <f>+(E16-D16)/D16</f>
        <v>-0.20728955341652486</v>
      </c>
    </row>
    <row r="17" spans="2:7" x14ac:dyDescent="0.35">
      <c r="B17" s="9" t="s">
        <v>8</v>
      </c>
      <c r="C17" s="63">
        <v>4023.2915262850001</v>
      </c>
      <c r="D17" s="63">
        <v>3364.6521272190002</v>
      </c>
      <c r="E17" s="63">
        <v>3296.8258950700001</v>
      </c>
      <c r="F17" s="8">
        <f>+(D17-C17)/C17</f>
        <v>-0.16370660558971969</v>
      </c>
      <c r="G17" s="8">
        <f>+(E17-D17)/D17</f>
        <v>-2.015846797364482E-2</v>
      </c>
    </row>
    <row r="18" spans="2:7" x14ac:dyDescent="0.35">
      <c r="B18" s="3"/>
      <c r="C18" s="3"/>
      <c r="D18" s="3"/>
      <c r="E18" s="3"/>
      <c r="F18" s="3"/>
      <c r="G18" s="3"/>
    </row>
    <row r="19" spans="2:7" x14ac:dyDescent="0.35">
      <c r="B19" s="9" t="s">
        <v>9</v>
      </c>
      <c r="C19" s="7">
        <f>+C16-C17</f>
        <v>-536.58605683099995</v>
      </c>
      <c r="D19" s="7">
        <f t="shared" ref="D19:E19" si="0">+D16-D17</f>
        <v>1833.9266414739996</v>
      </c>
      <c r="E19" s="7">
        <f t="shared" si="0"/>
        <v>824.14180226000008</v>
      </c>
      <c r="F19" s="3"/>
      <c r="G19" s="3"/>
    </row>
    <row r="20" spans="2:7" x14ac:dyDescent="0.35">
      <c r="B20" s="9" t="s">
        <v>10</v>
      </c>
      <c r="C20" s="8">
        <f>+C16/C17</f>
        <v>0.86663008302396893</v>
      </c>
      <c r="D20" s="8">
        <f t="shared" ref="D20:E20" si="1">+D16/D17</f>
        <v>1.5450568356348335</v>
      </c>
      <c r="E20" s="8">
        <f t="shared" si="1"/>
        <v>1.2499803837055525</v>
      </c>
      <c r="F20" s="3"/>
      <c r="G20" s="3"/>
    </row>
    <row r="21" spans="2:7" x14ac:dyDescent="0.35">
      <c r="B21" s="3"/>
      <c r="C21" s="3"/>
      <c r="D21" s="3"/>
      <c r="E21" s="3"/>
      <c r="F21" s="3"/>
      <c r="G21" s="3"/>
    </row>
    <row r="22" spans="2:7" x14ac:dyDescent="0.35">
      <c r="B22" s="6" t="s">
        <v>11</v>
      </c>
      <c r="C22" s="3"/>
      <c r="D22" s="3"/>
      <c r="E22" s="3"/>
      <c r="F22" s="3"/>
      <c r="G22" s="3"/>
    </row>
    <row r="23" spans="2:7" x14ac:dyDescent="0.35">
      <c r="B23" s="9" t="s">
        <v>7</v>
      </c>
      <c r="C23" s="63">
        <v>11128.907287495</v>
      </c>
      <c r="D23" s="63">
        <v>9878.5132716259996</v>
      </c>
      <c r="E23" s="63">
        <v>11237.950253761999</v>
      </c>
      <c r="F23" s="8">
        <f>+(D23-C23)/C23</f>
        <v>-0.11235550657107242</v>
      </c>
      <c r="G23" s="8">
        <f>+(E23-D23)/D23</f>
        <v>0.13761554444034643</v>
      </c>
    </row>
    <row r="24" spans="2:7" x14ac:dyDescent="0.35">
      <c r="B24" s="9" t="s">
        <v>8</v>
      </c>
      <c r="C24" s="63">
        <v>14421.055148855001</v>
      </c>
      <c r="D24" s="63">
        <v>13653.488480128</v>
      </c>
      <c r="E24" s="63">
        <v>14495.877570765999</v>
      </c>
      <c r="F24" s="8">
        <f>+(D24-C24)/C24</f>
        <v>-5.3225416642827518E-2</v>
      </c>
      <c r="G24" s="8">
        <f>+(E24-D24)/D24</f>
        <v>6.1697718635355017E-2</v>
      </c>
    </row>
    <row r="25" spans="2:7" x14ac:dyDescent="0.35">
      <c r="B25" s="64"/>
      <c r="C25" s="3"/>
      <c r="D25" s="3"/>
      <c r="E25" s="3"/>
      <c r="F25" s="3"/>
      <c r="G25" s="3"/>
    </row>
    <row r="26" spans="2:7" x14ac:dyDescent="0.35">
      <c r="B26" s="9" t="s">
        <v>9</v>
      </c>
      <c r="C26" s="7">
        <f>+C23-C24</f>
        <v>-3292.1478613600011</v>
      </c>
      <c r="D26" s="7">
        <f>+D23-D24</f>
        <v>-3774.9752085020009</v>
      </c>
      <c r="E26" s="7">
        <f>+E23-E24</f>
        <v>-3257.9273170039996</v>
      </c>
      <c r="F26" s="3"/>
      <c r="G26" s="3"/>
    </row>
    <row r="27" spans="2:7" x14ac:dyDescent="0.35">
      <c r="B27" s="9" t="s">
        <v>10</v>
      </c>
      <c r="C27" s="8">
        <f>+C23/C24</f>
        <v>0.77171241442611149</v>
      </c>
      <c r="D27" s="8">
        <f>+D23/D24</f>
        <v>0.72351569974250196</v>
      </c>
      <c r="E27" s="8">
        <f>+E23/E24</f>
        <v>0.77525146021001867</v>
      </c>
      <c r="F27" s="3"/>
      <c r="G27" s="3"/>
    </row>
    <row r="28" spans="2:7" x14ac:dyDescent="0.35">
      <c r="B28" s="3"/>
      <c r="C28" s="3"/>
      <c r="D28" s="3"/>
      <c r="E28" s="3"/>
      <c r="F28" s="3"/>
      <c r="G28" s="3"/>
    </row>
    <row r="29" spans="2:7" x14ac:dyDescent="0.35">
      <c r="B29" s="6" t="s">
        <v>12</v>
      </c>
      <c r="C29" s="3"/>
      <c r="D29" s="3"/>
      <c r="E29" s="3"/>
      <c r="F29" s="3"/>
      <c r="G29" s="3"/>
    </row>
    <row r="30" spans="2:7" x14ac:dyDescent="0.35">
      <c r="B30" s="9" t="s">
        <v>7</v>
      </c>
      <c r="C30" s="63">
        <v>5572.246924518</v>
      </c>
      <c r="D30" s="63">
        <v>5965.8253341479995</v>
      </c>
      <c r="E30" s="63">
        <v>6033.0314733160003</v>
      </c>
      <c r="F30" s="8">
        <f>+(D30-C30)/C30</f>
        <v>7.0631903962878315E-2</v>
      </c>
      <c r="G30" s="8">
        <f>+(E30-D30)/D30</f>
        <v>1.1265187196030906E-2</v>
      </c>
    </row>
    <row r="31" spans="2:7" x14ac:dyDescent="0.35">
      <c r="B31" s="9" t="s">
        <v>8</v>
      </c>
      <c r="C31" s="63">
        <v>6407.4840676590002</v>
      </c>
      <c r="D31" s="63">
        <v>6479.9137906019996</v>
      </c>
      <c r="E31" s="63">
        <v>7621.1708183629999</v>
      </c>
      <c r="F31" s="8">
        <f>+(D31-C31)/C31</f>
        <v>1.1303925562387223E-2</v>
      </c>
      <c r="G31" s="8">
        <f>+(E31-D31)/D31</f>
        <v>0.17612225480780272</v>
      </c>
    </row>
    <row r="32" spans="2:7" x14ac:dyDescent="0.35">
      <c r="B32" s="64"/>
      <c r="C32" s="3"/>
      <c r="D32" s="3"/>
      <c r="E32" s="3"/>
      <c r="F32" s="3"/>
      <c r="G32" s="3"/>
    </row>
    <row r="33" spans="2:7" x14ac:dyDescent="0.35">
      <c r="B33" s="9" t="s">
        <v>9</v>
      </c>
      <c r="C33" s="7">
        <f>+C30-C31</f>
        <v>-835.23714314100016</v>
      </c>
      <c r="D33" s="7">
        <f>+D30-D31</f>
        <v>-514.08845645400015</v>
      </c>
      <c r="E33" s="7">
        <f>+E30-E31</f>
        <v>-1588.1393450469996</v>
      </c>
      <c r="F33" s="3"/>
      <c r="G33" s="3"/>
    </row>
    <row r="34" spans="2:7" x14ac:dyDescent="0.35">
      <c r="B34" s="9" t="s">
        <v>10</v>
      </c>
      <c r="C34" s="8">
        <f>+C30/C31</f>
        <v>0.86964662973463192</v>
      </c>
      <c r="D34" s="8">
        <f>+D30/D31</f>
        <v>0.92066430618265371</v>
      </c>
      <c r="E34" s="8">
        <f>+E30/E31</f>
        <v>0.79161478165265342</v>
      </c>
      <c r="F34" s="3"/>
      <c r="G34" s="3"/>
    </row>
    <row r="35" spans="2:7" x14ac:dyDescent="0.35">
      <c r="B35" s="6"/>
      <c r="C35" s="3"/>
      <c r="D35" s="3"/>
      <c r="E35" s="3"/>
      <c r="F35" s="3"/>
      <c r="G35" s="3"/>
    </row>
    <row r="36" spans="2:7" x14ac:dyDescent="0.35">
      <c r="B36" s="6" t="s">
        <v>13</v>
      </c>
      <c r="C36" s="3"/>
      <c r="D36" s="3"/>
      <c r="E36" s="3"/>
      <c r="F36" s="3"/>
      <c r="G36" s="3"/>
    </row>
    <row r="37" spans="2:7" x14ac:dyDescent="0.35">
      <c r="B37" s="9" t="s">
        <v>7</v>
      </c>
      <c r="C37" s="63">
        <v>9499.9561246430003</v>
      </c>
      <c r="D37" s="63">
        <v>9096.8071534440005</v>
      </c>
      <c r="E37" s="63">
        <v>9226.2104929409998</v>
      </c>
      <c r="F37" s="8">
        <f>+(D37-C37)/C37</f>
        <v>-4.2436929803625775E-2</v>
      </c>
      <c r="G37" s="8">
        <f>+(E37-D37)/D37</f>
        <v>1.4225138261616095E-2</v>
      </c>
    </row>
    <row r="38" spans="2:7" x14ac:dyDescent="0.35">
      <c r="B38" s="9" t="s">
        <v>8</v>
      </c>
      <c r="C38" s="63">
        <v>8628.8577126839991</v>
      </c>
      <c r="D38" s="63">
        <v>8865.0110985779993</v>
      </c>
      <c r="E38" s="63">
        <v>9890.0120855660007</v>
      </c>
      <c r="F38" s="8">
        <f>+(D38-C38)/C38</f>
        <v>2.736786186042519E-2</v>
      </c>
      <c r="G38" s="8">
        <f>+(E38-D38)/D38</f>
        <v>0.11562320403100428</v>
      </c>
    </row>
    <row r="39" spans="2:7" x14ac:dyDescent="0.35">
      <c r="B39" s="64"/>
      <c r="C39" s="3"/>
      <c r="D39" s="3"/>
      <c r="E39" s="3"/>
      <c r="F39" s="3"/>
      <c r="G39" s="3"/>
    </row>
    <row r="40" spans="2:7" x14ac:dyDescent="0.35">
      <c r="B40" s="9" t="s">
        <v>9</v>
      </c>
      <c r="C40" s="7">
        <f>+C37-C38</f>
        <v>871.09841195900117</v>
      </c>
      <c r="D40" s="7">
        <f>+D37-D38</f>
        <v>231.79605486600121</v>
      </c>
      <c r="E40" s="7">
        <f>+E37-E38</f>
        <v>-663.80159262500092</v>
      </c>
      <c r="F40" s="3"/>
      <c r="G40" s="3"/>
    </row>
    <row r="41" spans="2:7" x14ac:dyDescent="0.35">
      <c r="B41" s="9" t="s">
        <v>10</v>
      </c>
      <c r="C41" s="8">
        <f>+C37/C38</f>
        <v>1.1009517645282909</v>
      </c>
      <c r="D41" s="8">
        <f>+D37/D38</f>
        <v>1.0261472943788172</v>
      </c>
      <c r="E41" s="8">
        <f>+E37/E38</f>
        <v>0.93288161967023397</v>
      </c>
      <c r="F41" s="3"/>
      <c r="G41" s="3"/>
    </row>
    <row r="42" spans="2:7" x14ac:dyDescent="0.35">
      <c r="B42" s="3"/>
      <c r="C42" s="3"/>
      <c r="D42" s="3"/>
      <c r="E42" s="3"/>
      <c r="F42" s="3"/>
      <c r="G42" s="3"/>
    </row>
    <row r="43" spans="2:7" x14ac:dyDescent="0.35">
      <c r="B43" s="6" t="s">
        <v>14</v>
      </c>
      <c r="C43" s="3"/>
      <c r="D43" s="3"/>
      <c r="E43" s="3"/>
      <c r="F43" s="3"/>
      <c r="G43" s="3"/>
    </row>
    <row r="44" spans="2:7" x14ac:dyDescent="0.35">
      <c r="B44" s="9" t="s">
        <v>7</v>
      </c>
      <c r="C44" s="63">
        <v>1583.171871777</v>
      </c>
      <c r="D44" s="63">
        <v>1814.0575160450001</v>
      </c>
      <c r="E44" s="63">
        <v>1155.5302028849999</v>
      </c>
      <c r="F44" s="8">
        <f>+(D44-C44)/C44</f>
        <v>0.14583738404147306</v>
      </c>
      <c r="G44" s="8">
        <f>+(E44-D44)/D44</f>
        <v>-0.36301346971385917</v>
      </c>
    </row>
    <row r="45" spans="2:7" x14ac:dyDescent="0.35">
      <c r="B45" s="9" t="s">
        <v>8</v>
      </c>
      <c r="C45" s="63">
        <v>6474.961117414</v>
      </c>
      <c r="D45" s="63">
        <v>7608.1261287470006</v>
      </c>
      <c r="E45" s="63">
        <v>6370.3162268160004</v>
      </c>
      <c r="F45" s="8">
        <f>+(D45-C45)/C45</f>
        <v>0.17500723028056875</v>
      </c>
      <c r="G45" s="8">
        <f>+(E45-D45)/D45</f>
        <v>-0.16269576515746564</v>
      </c>
    </row>
    <row r="46" spans="2:7" x14ac:dyDescent="0.35">
      <c r="B46" s="64"/>
      <c r="C46" s="3"/>
      <c r="D46" s="3"/>
      <c r="E46" s="3"/>
      <c r="F46" s="3"/>
      <c r="G46" s="3"/>
    </row>
    <row r="47" spans="2:7" x14ac:dyDescent="0.35">
      <c r="B47" s="9" t="s">
        <v>9</v>
      </c>
      <c r="C47" s="7">
        <f>+C44-C45</f>
        <v>-4891.789245637</v>
      </c>
      <c r="D47" s="7">
        <f>+D44-D45</f>
        <v>-5794.0686127020008</v>
      </c>
      <c r="E47" s="7">
        <f>+E44-E45</f>
        <v>-5214.7860239310003</v>
      </c>
      <c r="F47" s="3"/>
      <c r="G47" s="3"/>
    </row>
    <row r="48" spans="2:7" x14ac:dyDescent="0.35">
      <c r="B48" s="9" t="s">
        <v>10</v>
      </c>
      <c r="C48" s="8">
        <f>+C44/C45</f>
        <v>0.24450677665370979</v>
      </c>
      <c r="D48" s="8">
        <f>+D44/D45</f>
        <v>0.23843683521368766</v>
      </c>
      <c r="E48" s="8">
        <f>+E44/E45</f>
        <v>0.18139291076646519</v>
      </c>
      <c r="F48" s="3"/>
      <c r="G48" s="3"/>
    </row>
    <row r="49" spans="2:7" ht="15" thickBot="1" x14ac:dyDescent="0.4">
      <c r="C49" s="3"/>
      <c r="D49" s="3"/>
      <c r="E49" s="3"/>
      <c r="F49" s="3"/>
      <c r="G49" s="3"/>
    </row>
    <row r="50" spans="2:7" x14ac:dyDescent="0.35">
      <c r="B50" s="66" t="s">
        <v>15</v>
      </c>
      <c r="C50" s="10">
        <f>SUM(C16+C23+C30+C37+C44)</f>
        <v>31270.987677887002</v>
      </c>
      <c r="D50" s="10">
        <f t="shared" ref="D50:E51" si="2">SUM(D16+D23+D30+D37+D44)</f>
        <v>31953.782043955998</v>
      </c>
      <c r="E50" s="10">
        <f t="shared" si="2"/>
        <v>31773.690120234001</v>
      </c>
      <c r="F50" s="11">
        <f>+(D50-C50)/C50</f>
        <v>2.1834755368210775E-2</v>
      </c>
      <c r="G50" s="11">
        <f>+(E50-D50)/D50</f>
        <v>-5.6360127722677802E-3</v>
      </c>
    </row>
    <row r="51" spans="2:7" x14ac:dyDescent="0.35">
      <c r="B51" s="6" t="s">
        <v>16</v>
      </c>
      <c r="C51" s="12">
        <f>SUM(C17+C24+C31+C38+C45)</f>
        <v>39955.649572897004</v>
      </c>
      <c r="D51" s="12">
        <f t="shared" si="2"/>
        <v>39971.191625274005</v>
      </c>
      <c r="E51" s="12">
        <f t="shared" si="2"/>
        <v>41674.202596581003</v>
      </c>
      <c r="F51" s="100">
        <f>+(D51-C51)/C51</f>
        <v>3.8898259803398102E-4</v>
      </c>
      <c r="G51" s="13">
        <f>+(E51-D51)/D51</f>
        <v>4.2605959493841425E-2</v>
      </c>
    </row>
    <row r="52" spans="2:7" x14ac:dyDescent="0.35">
      <c r="B52" s="3"/>
      <c r="C52" s="3"/>
      <c r="D52" s="3"/>
      <c r="E52" s="3"/>
      <c r="F52" s="6"/>
      <c r="G52" s="6"/>
    </row>
    <row r="53" spans="2:7" x14ac:dyDescent="0.35">
      <c r="B53" s="6" t="s">
        <v>17</v>
      </c>
      <c r="C53" s="12">
        <f>+C50-C51</f>
        <v>-8684.6618950100019</v>
      </c>
      <c r="D53" s="12">
        <f>+D50-D51</f>
        <v>-8017.4095813180065</v>
      </c>
      <c r="E53" s="12">
        <f>+E50-E51</f>
        <v>-9900.5124763470012</v>
      </c>
      <c r="F53" s="13">
        <f>+(D53-C53)/C53</f>
        <v>-7.683112155182259E-2</v>
      </c>
      <c r="G53" s="13"/>
    </row>
    <row r="54" spans="2:7" ht="15" thickBot="1" x14ac:dyDescent="0.4">
      <c r="B54" s="14" t="s">
        <v>18</v>
      </c>
      <c r="C54" s="15">
        <f>+C50/C51</f>
        <v>0.78264245512601949</v>
      </c>
      <c r="D54" s="15">
        <f>+D50/D51</f>
        <v>0.79942030108883333</v>
      </c>
      <c r="E54" s="15">
        <f>+E50/E51</f>
        <v>0.76243066790774661</v>
      </c>
      <c r="F54" s="15"/>
      <c r="G54" s="15"/>
    </row>
  </sheetData>
  <mergeCells count="1">
    <mergeCell ref="B8:G8"/>
  </mergeCells>
  <pageMargins left="0.70866141732283472" right="0.70866141732283472" top="0.74803149606299213" bottom="0.35433070866141736" header="0.31496062992125984" footer="0.11811023622047245"/>
  <pageSetup paperSize="9"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120EA-B277-48F6-A669-77C736091B64}">
  <sheetPr>
    <pageSetUpPr fitToPage="1"/>
  </sheetPr>
  <dimension ref="B3:M67"/>
  <sheetViews>
    <sheetView workbookViewId="0">
      <selection activeCell="E4" sqref="E4"/>
    </sheetView>
  </sheetViews>
  <sheetFormatPr baseColWidth="10" defaultRowHeight="14.5" x14ac:dyDescent="0.35"/>
  <cols>
    <col min="1" max="1" width="4.1796875" customWidth="1"/>
    <col min="2" max="2" width="29" customWidth="1"/>
  </cols>
  <sheetData>
    <row r="3" spans="2:12" x14ac:dyDescent="0.35">
      <c r="H3" s="65"/>
    </row>
    <row r="4" spans="2:12" x14ac:dyDescent="0.35">
      <c r="B4" s="16"/>
      <c r="C4" s="16"/>
      <c r="D4" s="16"/>
      <c r="E4" s="16" t="s">
        <v>5</v>
      </c>
      <c r="F4" s="16"/>
      <c r="H4" s="5"/>
      <c r="I4" s="16"/>
      <c r="J4" s="16"/>
      <c r="K4" s="16"/>
      <c r="L4" s="16"/>
    </row>
    <row r="5" spans="2:12" x14ac:dyDescent="0.35">
      <c r="B5" s="16"/>
      <c r="C5" s="16"/>
      <c r="D5" s="16"/>
      <c r="E5" s="16"/>
      <c r="F5" s="16"/>
      <c r="H5" s="5"/>
      <c r="I5" s="16"/>
      <c r="J5" s="16"/>
      <c r="K5" s="16"/>
      <c r="L5" s="16"/>
    </row>
    <row r="6" spans="2:12" x14ac:dyDescent="0.35">
      <c r="B6" s="16"/>
      <c r="C6" s="16"/>
      <c r="D6" s="16"/>
      <c r="E6" s="16"/>
      <c r="F6" s="16"/>
      <c r="H6" s="5"/>
      <c r="I6" s="16"/>
      <c r="J6" s="16"/>
      <c r="K6" s="16"/>
      <c r="L6" s="16"/>
    </row>
    <row r="7" spans="2:12" x14ac:dyDescent="0.35">
      <c r="B7" s="16"/>
      <c r="C7" s="16"/>
      <c r="D7" s="16"/>
      <c r="E7" s="16"/>
      <c r="F7" s="16"/>
      <c r="H7" s="5"/>
      <c r="I7" s="16"/>
      <c r="J7" s="16"/>
      <c r="K7" s="16"/>
      <c r="L7" s="16"/>
    </row>
    <row r="8" spans="2:12" ht="15" x14ac:dyDescent="0.35">
      <c r="B8" s="157" t="s">
        <v>19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</row>
    <row r="9" spans="2:12" ht="15.5" x14ac:dyDescent="0.35">
      <c r="B9" s="158" t="s">
        <v>63</v>
      </c>
      <c r="C9" s="158"/>
      <c r="D9" s="158"/>
      <c r="E9" s="158"/>
      <c r="F9" s="158"/>
      <c r="G9" s="158"/>
      <c r="H9" s="158"/>
      <c r="I9" s="158"/>
      <c r="J9" s="158"/>
      <c r="K9" s="158"/>
      <c r="L9" s="158"/>
    </row>
    <row r="10" spans="2:12" ht="15" thickBot="1" x14ac:dyDescent="0.4">
      <c r="B10" s="16"/>
      <c r="C10" s="16"/>
      <c r="D10" s="16"/>
      <c r="E10" s="16"/>
      <c r="F10" s="16"/>
      <c r="G10" s="16"/>
      <c r="H10" s="5"/>
      <c r="I10" s="16"/>
      <c r="J10" s="16"/>
      <c r="K10" s="16"/>
      <c r="L10" s="16"/>
    </row>
    <row r="11" spans="2:12" ht="15" thickBot="1" x14ac:dyDescent="0.4">
      <c r="B11" s="18" t="s">
        <v>20</v>
      </c>
      <c r="C11" s="101" t="s">
        <v>40</v>
      </c>
      <c r="D11" s="101"/>
      <c r="E11" s="102"/>
      <c r="F11" s="102"/>
      <c r="G11" s="103"/>
      <c r="H11" s="101" t="s">
        <v>21</v>
      </c>
      <c r="I11" s="101"/>
      <c r="J11" s="102"/>
      <c r="K11" s="102"/>
      <c r="L11" s="104"/>
    </row>
    <row r="12" spans="2:12" x14ac:dyDescent="0.35">
      <c r="B12" s="19"/>
      <c r="C12" s="105" t="s">
        <v>22</v>
      </c>
      <c r="D12" s="105"/>
      <c r="E12" s="17"/>
      <c r="F12" s="106" t="s">
        <v>23</v>
      </c>
      <c r="G12" s="106"/>
      <c r="H12" s="105" t="s">
        <v>22</v>
      </c>
      <c r="I12" s="105"/>
      <c r="J12" s="17"/>
      <c r="K12" s="106" t="s">
        <v>23</v>
      </c>
      <c r="L12" s="106"/>
    </row>
    <row r="13" spans="2:12" ht="15" thickBot="1" x14ac:dyDescent="0.4">
      <c r="B13" s="20"/>
      <c r="C13" s="21" t="s">
        <v>64</v>
      </c>
      <c r="D13" s="21" t="s">
        <v>65</v>
      </c>
      <c r="E13" s="21" t="s">
        <v>66</v>
      </c>
      <c r="F13" s="107" t="s">
        <v>3</v>
      </c>
      <c r="G13" s="107" t="s">
        <v>4</v>
      </c>
      <c r="H13" s="21" t="s">
        <v>64</v>
      </c>
      <c r="I13" s="21" t="s">
        <v>65</v>
      </c>
      <c r="J13" s="21" t="s">
        <v>66</v>
      </c>
      <c r="K13" s="107" t="s">
        <v>3</v>
      </c>
      <c r="L13" s="107" t="s">
        <v>4</v>
      </c>
    </row>
    <row r="14" spans="2:12" x14ac:dyDescent="0.35">
      <c r="B14" s="19"/>
      <c r="C14" s="22"/>
      <c r="D14" s="22"/>
      <c r="E14" s="22"/>
      <c r="F14" s="22"/>
      <c r="G14" s="23"/>
      <c r="H14" s="22"/>
      <c r="I14" s="22"/>
      <c r="J14" s="22"/>
      <c r="K14" s="22"/>
      <c r="L14" s="23"/>
    </row>
    <row r="15" spans="2:12" x14ac:dyDescent="0.35">
      <c r="B15" s="24" t="s">
        <v>24</v>
      </c>
      <c r="C15" s="67">
        <f>SUM(C16:C17)</f>
        <v>3800.6582605659996</v>
      </c>
      <c r="D15" s="67">
        <f>SUM(D16:D17)</f>
        <v>5536.5172221230005</v>
      </c>
      <c r="E15" s="67">
        <f>SUM(E16:E17)</f>
        <v>4479.6706037419999</v>
      </c>
      <c r="F15" s="68">
        <f t="shared" ref="F15:G17" si="0">(D15-C15)/C15</f>
        <v>0.4567258728751093</v>
      </c>
      <c r="G15" s="69">
        <f t="shared" si="0"/>
        <v>-0.19088654039727673</v>
      </c>
      <c r="H15" s="67">
        <f>SUM(H16:H17)</f>
        <v>5478.0478322130002</v>
      </c>
      <c r="I15" s="67">
        <f>SUM(I16:I17)</f>
        <v>4718.29242436</v>
      </c>
      <c r="J15" s="67">
        <f>SUM(J16:J17)</f>
        <v>4958.8344283799997</v>
      </c>
      <c r="K15" s="68">
        <f t="shared" ref="K15:L17" si="1">(I15-H15)/H15</f>
        <v>-0.1386909043373718</v>
      </c>
      <c r="L15" s="69">
        <f t="shared" si="1"/>
        <v>5.0980732516303792E-2</v>
      </c>
    </row>
    <row r="16" spans="2:12" x14ac:dyDescent="0.35">
      <c r="B16" s="26" t="s">
        <v>25</v>
      </c>
      <c r="C16" s="70">
        <v>3184.7099620589997</v>
      </c>
      <c r="D16" s="70">
        <v>4984.2748109650001</v>
      </c>
      <c r="E16" s="70">
        <v>3883.0444123570001</v>
      </c>
      <c r="F16" s="71">
        <f t="shared" si="0"/>
        <v>0.56506396825616545</v>
      </c>
      <c r="G16" s="72">
        <f t="shared" si="0"/>
        <v>-0.22094094735414319</v>
      </c>
      <c r="H16" s="70">
        <v>5151.1799714150002</v>
      </c>
      <c r="I16" s="70">
        <v>4428.4532591269999</v>
      </c>
      <c r="J16" s="70">
        <v>4687.6294637969995</v>
      </c>
      <c r="K16" s="71">
        <f t="shared" si="1"/>
        <v>-0.1403031375914966</v>
      </c>
      <c r="L16" s="72">
        <f t="shared" si="1"/>
        <v>5.8525220772250426E-2</v>
      </c>
    </row>
    <row r="17" spans="2:12" x14ac:dyDescent="0.35">
      <c r="B17" s="26" t="s">
        <v>26</v>
      </c>
      <c r="C17" s="70">
        <v>615.948298507</v>
      </c>
      <c r="D17" s="70">
        <v>552.24241115799998</v>
      </c>
      <c r="E17" s="70">
        <v>596.62619138499997</v>
      </c>
      <c r="F17" s="71">
        <f t="shared" si="0"/>
        <v>-0.1034273290524822</v>
      </c>
      <c r="G17" s="72">
        <f t="shared" si="0"/>
        <v>8.0370104378494595E-2</v>
      </c>
      <c r="H17" s="70">
        <v>326.86786079799998</v>
      </c>
      <c r="I17" s="70">
        <v>289.83916523300002</v>
      </c>
      <c r="J17" s="70">
        <v>271.20496458299999</v>
      </c>
      <c r="K17" s="71">
        <f t="shared" si="1"/>
        <v>-0.11328337841046786</v>
      </c>
      <c r="L17" s="72">
        <f t="shared" si="1"/>
        <v>-6.4291520557686194E-2</v>
      </c>
    </row>
    <row r="18" spans="2:12" x14ac:dyDescent="0.35">
      <c r="B18" s="26"/>
      <c r="C18" s="70"/>
      <c r="D18" s="70"/>
      <c r="E18" s="70"/>
      <c r="F18" s="71"/>
      <c r="G18" s="72"/>
      <c r="H18" s="70"/>
      <c r="I18" s="70"/>
      <c r="J18" s="70"/>
      <c r="K18" s="71"/>
      <c r="L18" s="72"/>
    </row>
    <row r="19" spans="2:12" x14ac:dyDescent="0.35">
      <c r="B19" s="24" t="s">
        <v>27</v>
      </c>
      <c r="C19" s="67">
        <f>C20+C21</f>
        <v>1583.171871777</v>
      </c>
      <c r="D19" s="67">
        <f>D20+D21</f>
        <v>1814.0575160450001</v>
      </c>
      <c r="E19" s="67">
        <f>E20+E21</f>
        <v>1155.5302028849999</v>
      </c>
      <c r="F19" s="68">
        <f>(D19-C19)/C19</f>
        <v>0.14583738404147306</v>
      </c>
      <c r="G19" s="69">
        <f>(E19-D19)/D19</f>
        <v>-0.36301346971385917</v>
      </c>
      <c r="H19" s="67">
        <f>SUM(H20:H21)</f>
        <v>6474.961117414</v>
      </c>
      <c r="I19" s="67">
        <f>SUM(I20:I21)</f>
        <v>7608.1261287470006</v>
      </c>
      <c r="J19" s="67">
        <f>SUM(J20:J21)</f>
        <v>6370.3162268160004</v>
      </c>
      <c r="K19" s="68">
        <f>(I19-H19)/H19</f>
        <v>0.17500723028056875</v>
      </c>
      <c r="L19" s="69">
        <f>(J19-I19)/I19</f>
        <v>-0.16269576515746564</v>
      </c>
    </row>
    <row r="20" spans="2:12" x14ac:dyDescent="0.35">
      <c r="B20" s="26" t="s">
        <v>25</v>
      </c>
      <c r="C20" s="70">
        <v>1583.171871777</v>
      </c>
      <c r="D20" s="70">
        <v>1814.0575160450001</v>
      </c>
      <c r="E20" s="70">
        <v>1155.5302028849999</v>
      </c>
      <c r="F20" s="71">
        <f>(D20-C20)/C20</f>
        <v>0.14583738404147306</v>
      </c>
      <c r="G20" s="72">
        <f>(E20-D20)/D20</f>
        <v>-0.36301346971385917</v>
      </c>
      <c r="H20" s="70">
        <v>6474.961117414</v>
      </c>
      <c r="I20" s="70">
        <v>7608.1261287470006</v>
      </c>
      <c r="J20" s="70">
        <v>6370.3162268160004</v>
      </c>
      <c r="K20" s="71">
        <f>(I20-H20)/H20</f>
        <v>0.17500723028056875</v>
      </c>
      <c r="L20" s="72">
        <f>(J20-I20)/I20</f>
        <v>-0.16269576515746564</v>
      </c>
    </row>
    <row r="21" spans="2:12" x14ac:dyDescent="0.35">
      <c r="B21" s="26" t="s">
        <v>26</v>
      </c>
      <c r="C21" s="70">
        <v>0</v>
      </c>
      <c r="D21" s="70">
        <v>0</v>
      </c>
      <c r="E21" s="70">
        <v>0</v>
      </c>
      <c r="F21" s="71"/>
      <c r="G21" s="72"/>
      <c r="H21" s="70">
        <v>0</v>
      </c>
      <c r="I21" s="70">
        <v>0</v>
      </c>
      <c r="J21" s="70">
        <v>0</v>
      </c>
      <c r="K21" s="71"/>
      <c r="L21" s="72"/>
    </row>
    <row r="22" spans="2:12" x14ac:dyDescent="0.35">
      <c r="B22" s="26"/>
      <c r="C22" s="70"/>
      <c r="D22" s="70"/>
      <c r="E22" s="70"/>
      <c r="F22" s="71"/>
      <c r="G22" s="72"/>
      <c r="H22" s="70"/>
      <c r="I22" s="70"/>
      <c r="J22" s="70"/>
      <c r="K22" s="71"/>
      <c r="L22" s="72"/>
    </row>
    <row r="23" spans="2:12" x14ac:dyDescent="0.35">
      <c r="B23" s="24" t="s">
        <v>28</v>
      </c>
      <c r="C23" s="67">
        <f>SUM(C24:C25)</f>
        <v>1556.4592635720001</v>
      </c>
      <c r="D23" s="67">
        <f>SUM(D24:D25)</f>
        <v>1084.050662201</v>
      </c>
      <c r="E23" s="67">
        <f>SUM(E24:E25)</f>
        <v>1205.766004389</v>
      </c>
      <c r="F23" s="68">
        <f>(D23-C23)/C23</f>
        <v>-0.30351491518438123</v>
      </c>
      <c r="G23" s="69">
        <f>(E23-D23)/D23</f>
        <v>0.11227827852701601</v>
      </c>
      <c r="H23" s="67">
        <f>SUM(H24:H25)</f>
        <v>810.41150192300006</v>
      </c>
      <c r="I23" s="67">
        <f>SUM(I24:I25)</f>
        <v>582.56372013999999</v>
      </c>
      <c r="J23" s="67">
        <f>SUM(J24:J25)</f>
        <v>644.52286463899998</v>
      </c>
      <c r="K23" s="68">
        <f>(I23-H23)/H23</f>
        <v>-0.28115072557873033</v>
      </c>
      <c r="L23" s="69">
        <f>(J23-I23)/I23</f>
        <v>0.10635599567393272</v>
      </c>
    </row>
    <row r="24" spans="2:12" x14ac:dyDescent="0.35">
      <c r="B24" s="26" t="s">
        <v>25</v>
      </c>
      <c r="C24" s="70">
        <v>1556.4592635720001</v>
      </c>
      <c r="D24" s="70">
        <v>1084.050662201</v>
      </c>
      <c r="E24" s="70">
        <v>1205.766004389</v>
      </c>
      <c r="F24" s="71">
        <f>(D24-C24)/C24</f>
        <v>-0.30351491518438123</v>
      </c>
      <c r="G24" s="72">
        <f>(E24-D24)/D24</f>
        <v>0.11227827852701601</v>
      </c>
      <c r="H24" s="70">
        <v>810.41150192300006</v>
      </c>
      <c r="I24" s="70">
        <v>582.56372013999999</v>
      </c>
      <c r="J24" s="70">
        <v>644.52286463899998</v>
      </c>
      <c r="K24" s="71">
        <f>(I24-H24)/H24</f>
        <v>-0.28115072557873033</v>
      </c>
      <c r="L24" s="72">
        <f>(J24-I24)/I24</f>
        <v>0.10635599567393272</v>
      </c>
    </row>
    <row r="25" spans="2:12" x14ac:dyDescent="0.35">
      <c r="B25" s="26" t="s">
        <v>26</v>
      </c>
      <c r="C25" s="70">
        <v>0</v>
      </c>
      <c r="D25" s="70">
        <v>0</v>
      </c>
      <c r="E25" s="70">
        <v>0</v>
      </c>
      <c r="F25" s="71"/>
      <c r="G25" s="72"/>
      <c r="H25" s="70">
        <v>0</v>
      </c>
      <c r="I25" s="70">
        <v>0</v>
      </c>
      <c r="J25" s="70">
        <v>0</v>
      </c>
      <c r="K25" s="71"/>
      <c r="L25" s="72"/>
    </row>
    <row r="26" spans="2:12" x14ac:dyDescent="0.35">
      <c r="B26" s="26"/>
      <c r="C26" s="70"/>
      <c r="D26" s="70"/>
      <c r="E26" s="70"/>
      <c r="F26" s="71"/>
      <c r="G26" s="72"/>
      <c r="H26" s="70"/>
      <c r="I26" s="70"/>
      <c r="J26" s="70"/>
      <c r="K26" s="71"/>
      <c r="L26" s="72"/>
    </row>
    <row r="27" spans="2:12" x14ac:dyDescent="0.35">
      <c r="B27" s="24" t="s">
        <v>29</v>
      </c>
      <c r="C27" s="67">
        <f>SUM(C28:C29)</f>
        <v>6261.3263453369991</v>
      </c>
      <c r="D27" s="67">
        <f>SUM(D28:D29)</f>
        <v>5682.5119445330001</v>
      </c>
      <c r="E27" s="67">
        <f>SUM(E28:E29)</f>
        <v>5703.2147860549994</v>
      </c>
      <c r="F27" s="68">
        <f t="shared" ref="F27:G29" si="2">(D27-C27)/C27</f>
        <v>-9.2442777916385041E-2</v>
      </c>
      <c r="G27" s="69">
        <f t="shared" si="2"/>
        <v>3.6432552582519365E-3</v>
      </c>
      <c r="H27" s="67">
        <f>SUM(H28:H29)</f>
        <v>4474.1974539729999</v>
      </c>
      <c r="I27" s="67">
        <f>SUM(I28:I29)</f>
        <v>4214.8623274950005</v>
      </c>
      <c r="J27" s="67">
        <f>SUM(J28:J29)</f>
        <v>4392.8902791589999</v>
      </c>
      <c r="K27" s="68">
        <f t="shared" ref="K27:L29" si="3">(I27-H27)/H27</f>
        <v>-5.7962378537343026E-2</v>
      </c>
      <c r="L27" s="69">
        <f t="shared" si="3"/>
        <v>4.2238141564591956E-2</v>
      </c>
    </row>
    <row r="28" spans="2:12" x14ac:dyDescent="0.35">
      <c r="B28" s="26" t="s">
        <v>25</v>
      </c>
      <c r="C28" s="73">
        <f t="shared" ref="C28:E29" si="4">C32+C36</f>
        <v>275.15842606299998</v>
      </c>
      <c r="D28" s="73">
        <f t="shared" si="4"/>
        <v>262.93192201800002</v>
      </c>
      <c r="E28" s="73">
        <f t="shared" si="4"/>
        <v>256.68760379499997</v>
      </c>
      <c r="F28" s="71">
        <f t="shared" si="2"/>
        <v>-4.4434416274065289E-2</v>
      </c>
      <c r="G28" s="72">
        <f t="shared" si="2"/>
        <v>-2.3748802256777977E-2</v>
      </c>
      <c r="H28" s="73">
        <f t="shared" ref="H28:J29" si="5">H32+H36</f>
        <v>751.11249561399995</v>
      </c>
      <c r="I28" s="73">
        <f t="shared" si="5"/>
        <v>781.83692272799999</v>
      </c>
      <c r="J28" s="73">
        <f t="shared" si="5"/>
        <v>823.87083387500002</v>
      </c>
      <c r="K28" s="71">
        <f t="shared" si="3"/>
        <v>4.0905226971206528E-2</v>
      </c>
      <c r="L28" s="72">
        <f t="shared" si="3"/>
        <v>5.3763016205904575E-2</v>
      </c>
    </row>
    <row r="29" spans="2:12" x14ac:dyDescent="0.35">
      <c r="B29" s="26" t="s">
        <v>26</v>
      </c>
      <c r="C29" s="73">
        <f t="shared" si="4"/>
        <v>5986.1679192739994</v>
      </c>
      <c r="D29" s="73">
        <f t="shared" si="4"/>
        <v>5419.5800225150006</v>
      </c>
      <c r="E29" s="73">
        <f t="shared" si="4"/>
        <v>5446.5271822599998</v>
      </c>
      <c r="F29" s="71">
        <f t="shared" si="2"/>
        <v>-9.4649516084359092E-2</v>
      </c>
      <c r="G29" s="72">
        <f t="shared" si="2"/>
        <v>4.9721859688482235E-3</v>
      </c>
      <c r="H29" s="73">
        <f t="shared" si="5"/>
        <v>3723.0849583590002</v>
      </c>
      <c r="I29" s="73">
        <f t="shared" si="5"/>
        <v>3433.0254047670001</v>
      </c>
      <c r="J29" s="73">
        <f t="shared" si="5"/>
        <v>3569.0194452839996</v>
      </c>
      <c r="K29" s="71">
        <f t="shared" si="3"/>
        <v>-7.7908389638212228E-2</v>
      </c>
      <c r="L29" s="72">
        <f t="shared" si="3"/>
        <v>3.9613467563672025E-2</v>
      </c>
    </row>
    <row r="30" spans="2:12" x14ac:dyDescent="0.35">
      <c r="B30" s="26"/>
      <c r="C30" s="70"/>
      <c r="D30" s="70"/>
      <c r="E30" s="70"/>
      <c r="F30" s="71"/>
      <c r="G30" s="72"/>
      <c r="H30" s="70"/>
      <c r="I30" s="70"/>
      <c r="J30" s="70"/>
      <c r="K30" s="71"/>
      <c r="L30" s="72"/>
    </row>
    <row r="31" spans="2:12" x14ac:dyDescent="0.35">
      <c r="B31" s="24" t="s">
        <v>30</v>
      </c>
      <c r="C31" s="67">
        <f>SUM(C32:C33)</f>
        <v>5095.7615414880001</v>
      </c>
      <c r="D31" s="67">
        <f>SUM(D32:D33)</f>
        <v>4603.3546997200001</v>
      </c>
      <c r="E31" s="67">
        <f>SUM(E32:E33)</f>
        <v>4649.4437144939993</v>
      </c>
      <c r="F31" s="68">
        <f t="shared" ref="F31:G33" si="6">(D31-C31)/C31</f>
        <v>-9.6630668008890697E-2</v>
      </c>
      <c r="G31" s="69">
        <f t="shared" si="6"/>
        <v>1.0012049424912357E-2</v>
      </c>
      <c r="H31" s="67">
        <f>SUM(H32:H33)</f>
        <v>3767.5959695330002</v>
      </c>
      <c r="I31" s="67">
        <f>SUM(I32:I33)</f>
        <v>3563.5378718510001</v>
      </c>
      <c r="J31" s="67">
        <f>SUM(J32:J33)</f>
        <v>3706.8054335009997</v>
      </c>
      <c r="K31" s="68">
        <f t="shared" ref="K31:L33" si="7">(I31-H31)/H31</f>
        <v>-5.4161353640924906E-2</v>
      </c>
      <c r="L31" s="69">
        <f t="shared" si="7"/>
        <v>4.0203743246759009E-2</v>
      </c>
    </row>
    <row r="32" spans="2:12" x14ac:dyDescent="0.35">
      <c r="B32" s="26" t="s">
        <v>25</v>
      </c>
      <c r="C32" s="70">
        <v>237.941622</v>
      </c>
      <c r="D32" s="70">
        <v>236.50683528600001</v>
      </c>
      <c r="E32" s="70">
        <v>227.12686836699999</v>
      </c>
      <c r="F32" s="71">
        <f t="shared" si="6"/>
        <v>-6.0299946765933346E-3</v>
      </c>
      <c r="G32" s="72">
        <f t="shared" si="6"/>
        <v>-3.9660447477795464E-2</v>
      </c>
      <c r="H32" s="70">
        <v>612.38597538900001</v>
      </c>
      <c r="I32" s="70">
        <v>663.03993578899997</v>
      </c>
      <c r="J32" s="70">
        <v>699.24443432199996</v>
      </c>
      <c r="K32" s="71">
        <f t="shared" si="7"/>
        <v>8.2715742090310823E-2</v>
      </c>
      <c r="L32" s="72">
        <f t="shared" si="7"/>
        <v>5.4603797718334415E-2</v>
      </c>
    </row>
    <row r="33" spans="2:12" x14ac:dyDescent="0.35">
      <c r="B33" s="26" t="s">
        <v>26</v>
      </c>
      <c r="C33" s="70">
        <v>4857.8199194879999</v>
      </c>
      <c r="D33" s="70">
        <v>4366.8478644340003</v>
      </c>
      <c r="E33" s="70">
        <v>4422.3168461269997</v>
      </c>
      <c r="F33" s="71">
        <f t="shared" si="6"/>
        <v>-0.10106839347510162</v>
      </c>
      <c r="G33" s="72">
        <f t="shared" si="6"/>
        <v>1.2702293144849225E-2</v>
      </c>
      <c r="H33" s="70">
        <v>3155.2099941440001</v>
      </c>
      <c r="I33" s="70">
        <v>2900.497936062</v>
      </c>
      <c r="J33" s="70">
        <v>3007.5609991789997</v>
      </c>
      <c r="K33" s="71">
        <f t="shared" si="7"/>
        <v>-8.0727450329689643E-2</v>
      </c>
      <c r="L33" s="72">
        <f t="shared" si="7"/>
        <v>3.6911959765901101E-2</v>
      </c>
    </row>
    <row r="34" spans="2:12" x14ac:dyDescent="0.35">
      <c r="B34" s="26"/>
      <c r="C34" s="70"/>
      <c r="D34" s="70"/>
      <c r="E34" s="70"/>
      <c r="F34" s="71"/>
      <c r="G34" s="72"/>
      <c r="H34" s="70"/>
      <c r="I34" s="70"/>
      <c r="J34" s="70"/>
      <c r="K34" s="71"/>
      <c r="L34" s="72"/>
    </row>
    <row r="35" spans="2:12" x14ac:dyDescent="0.35">
      <c r="B35" s="24" t="s">
        <v>31</v>
      </c>
      <c r="C35" s="67">
        <f>SUM(C36:C37)</f>
        <v>1165.5648038489999</v>
      </c>
      <c r="D35" s="67">
        <f>SUM(D36:D37)</f>
        <v>1079.157244813</v>
      </c>
      <c r="E35" s="67">
        <f>SUM(E36:E37)</f>
        <v>1053.7710715610001</v>
      </c>
      <c r="F35" s="68">
        <f t="shared" ref="F35:G37" si="8">(D35-C35)/C35</f>
        <v>-7.4133637830054125E-2</v>
      </c>
      <c r="G35" s="69">
        <f t="shared" si="8"/>
        <v>-2.3524072487136883E-2</v>
      </c>
      <c r="H35" s="67">
        <f>SUM(H36:H37)</f>
        <v>706.60148443999992</v>
      </c>
      <c r="I35" s="67">
        <f>SUM(I36:I37)</f>
        <v>651.32445564400007</v>
      </c>
      <c r="J35" s="67">
        <f>SUM(J36:J37)</f>
        <v>686.08484565799995</v>
      </c>
      <c r="K35" s="68">
        <f t="shared" ref="K35:L37" si="9">(I35-H35)/H35</f>
        <v>-7.8229426364435584E-2</v>
      </c>
      <c r="L35" s="69">
        <f t="shared" si="9"/>
        <v>5.3368777592774995E-2</v>
      </c>
    </row>
    <row r="36" spans="2:12" x14ac:dyDescent="0.35">
      <c r="B36" s="26" t="s">
        <v>25</v>
      </c>
      <c r="C36" s="70">
        <v>37.216804062999998</v>
      </c>
      <c r="D36" s="70">
        <v>26.425086732</v>
      </c>
      <c r="E36" s="70">
        <v>29.560735428000001</v>
      </c>
      <c r="F36" s="71">
        <f t="shared" si="8"/>
        <v>-0.28996894286602243</v>
      </c>
      <c r="G36" s="72">
        <f t="shared" si="8"/>
        <v>0.1186618128372242</v>
      </c>
      <c r="H36" s="70">
        <v>138.726520225</v>
      </c>
      <c r="I36" s="70">
        <v>118.79698693900001</v>
      </c>
      <c r="J36" s="70">
        <v>124.626399553</v>
      </c>
      <c r="K36" s="71">
        <f t="shared" si="9"/>
        <v>-0.14366058669731183</v>
      </c>
      <c r="L36" s="72">
        <f t="shared" si="9"/>
        <v>4.9070374293190486E-2</v>
      </c>
    </row>
    <row r="37" spans="2:12" x14ac:dyDescent="0.35">
      <c r="B37" s="26" t="s">
        <v>26</v>
      </c>
      <c r="C37" s="70">
        <v>1128.3479997859999</v>
      </c>
      <c r="D37" s="70">
        <v>1052.7321580810001</v>
      </c>
      <c r="E37" s="70">
        <v>1024.2103361330001</v>
      </c>
      <c r="F37" s="71">
        <f t="shared" si="8"/>
        <v>-6.7014645941979784E-2</v>
      </c>
      <c r="G37" s="72">
        <f t="shared" si="8"/>
        <v>-2.7093142096078611E-2</v>
      </c>
      <c r="H37" s="70">
        <v>567.87496421499998</v>
      </c>
      <c r="I37" s="70">
        <v>532.52746870500005</v>
      </c>
      <c r="J37" s="70">
        <v>561.45844610500001</v>
      </c>
      <c r="K37" s="71">
        <f t="shared" si="9"/>
        <v>-6.2245208430455147E-2</v>
      </c>
      <c r="L37" s="72">
        <f t="shared" si="9"/>
        <v>5.4327671529046745E-2</v>
      </c>
    </row>
    <row r="38" spans="2:12" x14ac:dyDescent="0.35">
      <c r="B38" s="26"/>
      <c r="C38" s="70"/>
      <c r="D38" s="70"/>
      <c r="E38" s="70"/>
      <c r="F38" s="71"/>
      <c r="G38" s="72"/>
      <c r="H38" s="70"/>
      <c r="I38" s="70"/>
      <c r="J38" s="70"/>
      <c r="K38" s="71"/>
      <c r="L38" s="72"/>
    </row>
    <row r="39" spans="2:12" x14ac:dyDescent="0.35">
      <c r="B39" s="24" t="s">
        <v>32</v>
      </c>
      <c r="C39" s="67">
        <f>SUM(C40:C41)</f>
        <v>14416.443743685</v>
      </c>
      <c r="D39" s="67">
        <f>SUM(D40:D41)</f>
        <v>14467.103160590001</v>
      </c>
      <c r="E39" s="67">
        <f>SUM(E40:E41)</f>
        <v>15367.176561045</v>
      </c>
      <c r="F39" s="68">
        <f t="shared" ref="F39:G41" si="10">(D39-C39)/C39</f>
        <v>3.5140023299568123E-3</v>
      </c>
      <c r="G39" s="69">
        <f t="shared" si="10"/>
        <v>6.2215178150308602E-2</v>
      </c>
      <c r="H39" s="67">
        <f>SUM(H40:H41)</f>
        <v>15269.373965728</v>
      </c>
      <c r="I39" s="67">
        <f>SUM(I40:I41)</f>
        <v>15312.149640909</v>
      </c>
      <c r="J39" s="67">
        <f>SUM(J40:J41)</f>
        <v>17526.453389964001</v>
      </c>
      <c r="K39" s="68">
        <f t="shared" ref="K39:L41" si="11">(I39-H39)/H39</f>
        <v>2.8014033369677767E-3</v>
      </c>
      <c r="L39" s="69">
        <f t="shared" si="11"/>
        <v>0.14461090055828046</v>
      </c>
    </row>
    <row r="40" spans="2:12" x14ac:dyDescent="0.35">
      <c r="B40" s="26" t="s">
        <v>25</v>
      </c>
      <c r="C40" s="73">
        <f t="shared" ref="C40:E41" si="12">C44+C48</f>
        <v>1025.2612334969999</v>
      </c>
      <c r="D40" s="73">
        <f t="shared" si="12"/>
        <v>1144.870207317</v>
      </c>
      <c r="E40" s="73">
        <f t="shared" si="12"/>
        <v>1198.378626166</v>
      </c>
      <c r="F40" s="71">
        <f t="shared" si="10"/>
        <v>0.11666194908397468</v>
      </c>
      <c r="G40" s="72">
        <f t="shared" si="10"/>
        <v>4.6737541519572628E-2</v>
      </c>
      <c r="H40" s="73">
        <f t="shared" ref="H40:J41" si="13">H44+H48</f>
        <v>8451.8304982959999</v>
      </c>
      <c r="I40" s="73">
        <f t="shared" si="13"/>
        <v>8788.3129995750005</v>
      </c>
      <c r="J40" s="73">
        <f t="shared" si="13"/>
        <v>10216.630850919</v>
      </c>
      <c r="K40" s="71">
        <f t="shared" si="11"/>
        <v>3.981179004321489E-2</v>
      </c>
      <c r="L40" s="72">
        <f t="shared" si="11"/>
        <v>0.16252469062186026</v>
      </c>
    </row>
    <row r="41" spans="2:12" x14ac:dyDescent="0.35">
      <c r="B41" s="26" t="s">
        <v>26</v>
      </c>
      <c r="C41" s="73">
        <f t="shared" si="12"/>
        <v>13391.182510188</v>
      </c>
      <c r="D41" s="73">
        <f t="shared" si="12"/>
        <v>13322.232953273</v>
      </c>
      <c r="E41" s="73">
        <f t="shared" si="12"/>
        <v>14168.797934879</v>
      </c>
      <c r="F41" s="71">
        <f t="shared" si="10"/>
        <v>-5.1488773946993544E-3</v>
      </c>
      <c r="G41" s="72">
        <f t="shared" si="10"/>
        <v>6.3545276874776152E-2</v>
      </c>
      <c r="H41" s="73">
        <f t="shared" si="13"/>
        <v>6817.5434674320004</v>
      </c>
      <c r="I41" s="73">
        <f t="shared" si="13"/>
        <v>6523.836641334</v>
      </c>
      <c r="J41" s="73">
        <f t="shared" si="13"/>
        <v>7309.8225390449998</v>
      </c>
      <c r="K41" s="71">
        <f t="shared" si="11"/>
        <v>-4.3081034613283151E-2</v>
      </c>
      <c r="L41" s="72">
        <f t="shared" si="11"/>
        <v>0.12047908936454925</v>
      </c>
    </row>
    <row r="42" spans="2:12" x14ac:dyDescent="0.35">
      <c r="B42" s="26"/>
      <c r="C42" s="70"/>
      <c r="D42" s="70"/>
      <c r="E42" s="70"/>
      <c r="F42" s="71"/>
      <c r="G42" s="72"/>
      <c r="H42" s="70"/>
      <c r="I42" s="70"/>
      <c r="J42" s="70"/>
      <c r="K42" s="71"/>
      <c r="L42" s="72"/>
    </row>
    <row r="43" spans="2:12" x14ac:dyDescent="0.35">
      <c r="B43" s="24" t="s">
        <v>33</v>
      </c>
      <c r="C43" s="67">
        <f>SUM(C44:C45)</f>
        <v>5471.620399591</v>
      </c>
      <c r="D43" s="67">
        <f>SUM(D44:D45)</f>
        <v>5880.4742533019999</v>
      </c>
      <c r="E43" s="67">
        <f>SUM(E44:E45)</f>
        <v>5954.2984947869991</v>
      </c>
      <c r="F43" s="68">
        <f t="shared" ref="F43:G45" si="14">(D43-C43)/C43</f>
        <v>7.4722627640901651E-2</v>
      </c>
      <c r="G43" s="69">
        <f t="shared" si="14"/>
        <v>1.2554130552233178E-2</v>
      </c>
      <c r="H43" s="67">
        <f>SUM(H44:H45)</f>
        <v>9796.3653316119999</v>
      </c>
      <c r="I43" s="67">
        <f>SUM(I44:I45)</f>
        <v>10115.044001533</v>
      </c>
      <c r="J43" s="67">
        <f>SUM(J44:J45)</f>
        <v>11486.796085964001</v>
      </c>
      <c r="K43" s="68">
        <f t="shared" ref="K43:L45" si="15">(I43-H43)/H43</f>
        <v>3.253029660834033E-2</v>
      </c>
      <c r="L43" s="69">
        <f t="shared" si="15"/>
        <v>0.13561503877028139</v>
      </c>
    </row>
    <row r="44" spans="2:12" x14ac:dyDescent="0.35">
      <c r="B44" s="26" t="s">
        <v>25</v>
      </c>
      <c r="C44" s="70">
        <v>896.47880485199994</v>
      </c>
      <c r="D44" s="70">
        <v>991.40353760999994</v>
      </c>
      <c r="E44" s="70">
        <v>1027.104208661</v>
      </c>
      <c r="F44" s="71">
        <f t="shared" si="14"/>
        <v>0.1058861985852205</v>
      </c>
      <c r="G44" s="72">
        <f t="shared" si="14"/>
        <v>3.601023165306081E-2</v>
      </c>
      <c r="H44" s="70">
        <v>6799.5857021680004</v>
      </c>
      <c r="I44" s="70">
        <v>7185.5873649499999</v>
      </c>
      <c r="J44" s="70">
        <v>8127.5028994980003</v>
      </c>
      <c r="K44" s="71">
        <f t="shared" si="15"/>
        <v>5.6768409089825229E-2</v>
      </c>
      <c r="L44" s="72">
        <f t="shared" si="15"/>
        <v>0.13108400005579149</v>
      </c>
    </row>
    <row r="45" spans="2:12" x14ac:dyDescent="0.35">
      <c r="B45" s="26" t="s">
        <v>26</v>
      </c>
      <c r="C45" s="70">
        <v>4575.1415947389996</v>
      </c>
      <c r="D45" s="70">
        <v>4889.0707156919998</v>
      </c>
      <c r="E45" s="70">
        <v>4927.1942861259995</v>
      </c>
      <c r="F45" s="71">
        <f t="shared" si="14"/>
        <v>6.8616263442860509E-2</v>
      </c>
      <c r="G45" s="72">
        <f t="shared" si="14"/>
        <v>7.7977130319751746E-3</v>
      </c>
      <c r="H45" s="70">
        <v>2996.779629444</v>
      </c>
      <c r="I45" s="70">
        <v>2929.4566365830001</v>
      </c>
      <c r="J45" s="70">
        <v>3359.293186466</v>
      </c>
      <c r="K45" s="71">
        <f t="shared" si="15"/>
        <v>-2.2465112949760165E-2</v>
      </c>
      <c r="L45" s="72">
        <f t="shared" si="15"/>
        <v>0.1467291048159611</v>
      </c>
    </row>
    <row r="46" spans="2:12" x14ac:dyDescent="0.35">
      <c r="B46" s="26"/>
      <c r="C46" s="70"/>
      <c r="D46" s="70"/>
      <c r="E46" s="70"/>
      <c r="F46" s="71"/>
      <c r="G46" s="72"/>
      <c r="H46" s="70"/>
      <c r="I46" s="70"/>
      <c r="J46" s="70"/>
      <c r="K46" s="71"/>
      <c r="L46" s="72"/>
    </row>
    <row r="47" spans="2:12" x14ac:dyDescent="0.35">
      <c r="B47" s="24" t="s">
        <v>34</v>
      </c>
      <c r="C47" s="67">
        <f>SUM(C48:C49)</f>
        <v>8944.8233440940003</v>
      </c>
      <c r="D47" s="67">
        <f>SUM(D48:D49)</f>
        <v>8586.6289072880008</v>
      </c>
      <c r="E47" s="67">
        <f>SUM(E48:E49)</f>
        <v>9412.8780662579993</v>
      </c>
      <c r="F47" s="68">
        <f t="shared" ref="F47:G49" si="16">(D47-C47)/C47</f>
        <v>-4.0044886637420798E-2</v>
      </c>
      <c r="G47" s="69">
        <f t="shared" si="16"/>
        <v>9.6225092279079383E-2</v>
      </c>
      <c r="H47" s="67">
        <f>SUM(H48:H49)</f>
        <v>5473.0086341160004</v>
      </c>
      <c r="I47" s="67">
        <f>SUM(I48:I49)</f>
        <v>5197.105639376</v>
      </c>
      <c r="J47" s="67">
        <f>SUM(J48:J49)</f>
        <v>6039.6573040000003</v>
      </c>
      <c r="K47" s="68">
        <f t="shared" ref="K47:L49" si="17">(I47-H47)/H47</f>
        <v>-5.0411576736816933E-2</v>
      </c>
      <c r="L47" s="69">
        <f t="shared" si="17"/>
        <v>0.16211940320019411</v>
      </c>
    </row>
    <row r="48" spans="2:12" x14ac:dyDescent="0.35">
      <c r="B48" s="26" t="s">
        <v>25</v>
      </c>
      <c r="C48" s="70">
        <v>128.78242864500001</v>
      </c>
      <c r="D48" s="70">
        <v>153.46666970699999</v>
      </c>
      <c r="E48" s="70">
        <v>171.274417505</v>
      </c>
      <c r="F48" s="71">
        <f t="shared" si="16"/>
        <v>0.19167398318014522</v>
      </c>
      <c r="G48" s="72">
        <f t="shared" si="16"/>
        <v>0.11603658196270714</v>
      </c>
      <c r="H48" s="70">
        <v>1652.244796128</v>
      </c>
      <c r="I48" s="70">
        <v>1602.7256346250001</v>
      </c>
      <c r="J48" s="70">
        <v>2089.127951421</v>
      </c>
      <c r="K48" s="71">
        <f t="shared" si="17"/>
        <v>-2.997083823114283E-2</v>
      </c>
      <c r="L48" s="72">
        <f t="shared" si="17"/>
        <v>0.30348445565969034</v>
      </c>
    </row>
    <row r="49" spans="2:13" x14ac:dyDescent="0.35">
      <c r="B49" s="26" t="s">
        <v>26</v>
      </c>
      <c r="C49" s="70">
        <v>8816.0409154490007</v>
      </c>
      <c r="D49" s="70">
        <v>8433.1622375810002</v>
      </c>
      <c r="E49" s="70">
        <v>9241.603648753</v>
      </c>
      <c r="F49" s="71">
        <f t="shared" si="16"/>
        <v>-4.3429775512617445E-2</v>
      </c>
      <c r="G49" s="72">
        <f t="shared" si="16"/>
        <v>9.586456282903151E-2</v>
      </c>
      <c r="H49" s="70">
        <v>3820.763837988</v>
      </c>
      <c r="I49" s="70">
        <v>3594.3800047509999</v>
      </c>
      <c r="J49" s="70">
        <v>3950.5293525789998</v>
      </c>
      <c r="K49" s="71">
        <f t="shared" si="17"/>
        <v>-5.9250935895638339E-2</v>
      </c>
      <c r="L49" s="72">
        <f t="shared" si="17"/>
        <v>9.9085057049406802E-2</v>
      </c>
    </row>
    <row r="50" spans="2:13" x14ac:dyDescent="0.35">
      <c r="B50" s="26"/>
      <c r="C50" s="70"/>
      <c r="D50" s="70"/>
      <c r="E50" s="70"/>
      <c r="F50" s="71"/>
      <c r="G50" s="72"/>
      <c r="H50" s="70"/>
      <c r="I50" s="70"/>
      <c r="J50" s="70"/>
      <c r="K50" s="71"/>
      <c r="L50" s="72"/>
    </row>
    <row r="51" spans="2:13" x14ac:dyDescent="0.35">
      <c r="B51" s="24" t="s">
        <v>35</v>
      </c>
      <c r="C51" s="67">
        <f>SUM(C52:C53)</f>
        <v>3652.9281929500003</v>
      </c>
      <c r="D51" s="67">
        <f>SUM(D52:D53)</f>
        <v>3369.541538464</v>
      </c>
      <c r="E51" s="67">
        <f>SUM(E52:E53)</f>
        <v>3862.3319621179999</v>
      </c>
      <c r="F51" s="68">
        <f t="shared" ref="F51:G53" si="18">(D51-C51)/C51</f>
        <v>-7.7577942822124102E-2</v>
      </c>
      <c r="G51" s="69">
        <f t="shared" si="18"/>
        <v>0.14624850829962985</v>
      </c>
      <c r="H51" s="67">
        <f>SUM(H52:H53)</f>
        <v>7448.6577016459996</v>
      </c>
      <c r="I51" s="67">
        <f>SUM(I52:I53)</f>
        <v>7535.1973836230009</v>
      </c>
      <c r="J51" s="67">
        <f>SUM(J52:J53)</f>
        <v>7781.1854076230002</v>
      </c>
      <c r="K51" s="68">
        <f t="shared" ref="K51:L53" si="19">(I51-H51)/H51</f>
        <v>1.1618157988100024E-2</v>
      </c>
      <c r="L51" s="69">
        <f t="shared" si="19"/>
        <v>3.2645199783967134E-2</v>
      </c>
    </row>
    <row r="52" spans="2:13" x14ac:dyDescent="0.35">
      <c r="B52" s="26" t="s">
        <v>25</v>
      </c>
      <c r="C52" s="70">
        <v>1292.1585197930001</v>
      </c>
      <c r="D52" s="70">
        <v>1077.1243204950001</v>
      </c>
      <c r="E52" s="70">
        <v>1096.666093006</v>
      </c>
      <c r="F52" s="71">
        <f t="shared" si="18"/>
        <v>-0.16641472079791558</v>
      </c>
      <c r="G52" s="72">
        <f t="shared" si="18"/>
        <v>1.8142541338235965E-2</v>
      </c>
      <c r="H52" s="70">
        <v>5166.575139773</v>
      </c>
      <c r="I52" s="70">
        <v>5224.0899785090005</v>
      </c>
      <c r="J52" s="70">
        <v>5465.529870632</v>
      </c>
      <c r="K52" s="71">
        <f t="shared" si="19"/>
        <v>1.1132101475355189E-2</v>
      </c>
      <c r="L52" s="72">
        <f t="shared" si="19"/>
        <v>4.6216641198034737E-2</v>
      </c>
    </row>
    <row r="53" spans="2:13" x14ac:dyDescent="0.35">
      <c r="B53" s="26" t="s">
        <v>26</v>
      </c>
      <c r="C53" s="70">
        <v>2360.7696731569999</v>
      </c>
      <c r="D53" s="70">
        <v>2292.4172179689999</v>
      </c>
      <c r="E53" s="70">
        <v>2765.6658691120001</v>
      </c>
      <c r="F53" s="71">
        <f t="shared" si="18"/>
        <v>-2.8953462070102732E-2</v>
      </c>
      <c r="G53" s="72">
        <f t="shared" si="18"/>
        <v>0.20644089018066339</v>
      </c>
      <c r="H53" s="70">
        <v>2282.082561873</v>
      </c>
      <c r="I53" s="70">
        <v>2311.1074051139999</v>
      </c>
      <c r="J53" s="70">
        <v>2315.6555369910002</v>
      </c>
      <c r="K53" s="71">
        <f t="shared" si="19"/>
        <v>1.2718577200457628E-2</v>
      </c>
      <c r="L53" s="72">
        <f t="shared" si="19"/>
        <v>1.9679448332588167E-3</v>
      </c>
    </row>
    <row r="54" spans="2:13" x14ac:dyDescent="0.35">
      <c r="B54" s="24"/>
      <c r="C54" s="67"/>
      <c r="D54" s="67"/>
      <c r="E54" s="67"/>
      <c r="F54" s="68"/>
      <c r="G54" s="69"/>
      <c r="H54" s="67"/>
      <c r="I54" s="67"/>
      <c r="J54" s="67"/>
      <c r="K54" s="68"/>
      <c r="L54" s="74"/>
    </row>
    <row r="55" spans="2:13" x14ac:dyDescent="0.35">
      <c r="B55" s="24" t="s">
        <v>36</v>
      </c>
      <c r="C55" s="67">
        <f>C51+C39+C27+C23+C19+C15</f>
        <v>31270.987677887002</v>
      </c>
      <c r="D55" s="67">
        <f>D51+D39+D27+D23+D19+D15</f>
        <v>31953.782043955995</v>
      </c>
      <c r="E55" s="67">
        <f>E51+E39+E27+E23+E19+E15</f>
        <v>31773.690120233998</v>
      </c>
      <c r="F55" s="68">
        <f t="shared" ref="F55:G57" si="20">(D55-C55)/C55</f>
        <v>2.1834755368210657E-2</v>
      </c>
      <c r="G55" s="69">
        <f t="shared" si="20"/>
        <v>-5.6360127722677811E-3</v>
      </c>
      <c r="H55" s="67">
        <f t="shared" ref="H55:J57" si="21">H51+H39+H27+H23+H19+H15</f>
        <v>39955.649572897004</v>
      </c>
      <c r="I55" s="67">
        <f t="shared" si="21"/>
        <v>39971.191625273997</v>
      </c>
      <c r="J55" s="67">
        <f t="shared" si="21"/>
        <v>41674.202596581003</v>
      </c>
      <c r="K55" s="108">
        <f t="shared" ref="K55:L57" si="22">(I55-H55)/H55</f>
        <v>3.8898259803379892E-4</v>
      </c>
      <c r="L55" s="69">
        <f t="shared" si="22"/>
        <v>4.2605959493841612E-2</v>
      </c>
    </row>
    <row r="56" spans="2:13" x14ac:dyDescent="0.35">
      <c r="B56" s="27" t="s">
        <v>25</v>
      </c>
      <c r="C56" s="70">
        <f>C16+C20+C24+C28+C40+C52</f>
        <v>8916.9192767610002</v>
      </c>
      <c r="D56" s="70">
        <f>D16+D20+D24+D28+D40+D52</f>
        <v>10367.309439041001</v>
      </c>
      <c r="E56" s="70">
        <f>E16+E20+E24+E28+E40+E52</f>
        <v>8796.0729425979989</v>
      </c>
      <c r="F56" s="71">
        <f t="shared" si="20"/>
        <v>0.16265597088671224</v>
      </c>
      <c r="G56" s="72">
        <f t="shared" si="20"/>
        <v>-0.15155682442795346</v>
      </c>
      <c r="H56" s="70">
        <f t="shared" si="21"/>
        <v>26806.070724434998</v>
      </c>
      <c r="I56" s="70">
        <f t="shared" si="21"/>
        <v>27413.383008826004</v>
      </c>
      <c r="J56" s="70">
        <f t="shared" si="21"/>
        <v>28208.500110678</v>
      </c>
      <c r="K56" s="71">
        <f t="shared" si="22"/>
        <v>2.2655774157807177E-2</v>
      </c>
      <c r="L56" s="72">
        <f t="shared" si="22"/>
        <v>2.9004705533643937E-2</v>
      </c>
    </row>
    <row r="57" spans="2:13" x14ac:dyDescent="0.35">
      <c r="B57" s="27" t="s">
        <v>26</v>
      </c>
      <c r="C57" s="70">
        <f>C53+C41+C29+C25+C21+C17</f>
        <v>22354.068401125998</v>
      </c>
      <c r="D57" s="70">
        <f>D53+D41+D29+D25+D21+D17</f>
        <v>21586.472604915001</v>
      </c>
      <c r="E57" s="70">
        <f>E53+E41+E29+E25+E21+E17</f>
        <v>22977.617177635999</v>
      </c>
      <c r="F57" s="71">
        <f t="shared" si="20"/>
        <v>-3.4338080318852937E-2</v>
      </c>
      <c r="G57" s="72">
        <f t="shared" si="20"/>
        <v>6.4445201315765199E-2</v>
      </c>
      <c r="H57" s="70">
        <f t="shared" si="21"/>
        <v>13149.578848462001</v>
      </c>
      <c r="I57" s="70">
        <f t="shared" si="21"/>
        <v>12557.808616447999</v>
      </c>
      <c r="J57" s="70">
        <f t="shared" si="21"/>
        <v>13465.702485903001</v>
      </c>
      <c r="K57" s="71">
        <f t="shared" si="22"/>
        <v>-4.5002979854614586E-2</v>
      </c>
      <c r="L57" s="72">
        <f t="shared" si="22"/>
        <v>7.2297157663786818E-2</v>
      </c>
    </row>
    <row r="58" spans="2:13" ht="15" thickBot="1" x14ac:dyDescent="0.4">
      <c r="B58" s="28"/>
      <c r="C58" s="109"/>
      <c r="D58" s="109"/>
      <c r="E58" s="109"/>
      <c r="F58" s="109"/>
      <c r="G58" s="110"/>
      <c r="H58" s="109"/>
      <c r="I58" s="109"/>
      <c r="J58" s="109"/>
      <c r="K58" s="109"/>
      <c r="L58" s="110"/>
    </row>
    <row r="59" spans="2:13" ht="15" thickBot="1" x14ac:dyDescent="0.4">
      <c r="B59" s="29"/>
      <c r="C59" s="109"/>
      <c r="D59" s="111"/>
      <c r="E59" s="111"/>
      <c r="F59" s="111"/>
      <c r="G59" s="112"/>
      <c r="H59" s="112"/>
      <c r="I59" s="112"/>
      <c r="J59" s="112"/>
      <c r="K59" s="112"/>
      <c r="L59" s="112"/>
    </row>
    <row r="60" spans="2:13" ht="15" thickBot="1" x14ac:dyDescent="0.4">
      <c r="B60" s="29"/>
      <c r="C60" s="113"/>
      <c r="D60" s="114" t="s">
        <v>64</v>
      </c>
      <c r="E60" s="114" t="s">
        <v>65</v>
      </c>
      <c r="F60" s="114" t="s">
        <v>66</v>
      </c>
      <c r="L60" s="112"/>
    </row>
    <row r="61" spans="2:13" x14ac:dyDescent="0.35">
      <c r="B61" s="30" t="s">
        <v>37</v>
      </c>
      <c r="C61" s="115"/>
      <c r="D61" s="75">
        <f>C55-H55</f>
        <v>-8684.6618950100019</v>
      </c>
      <c r="E61" s="75">
        <f>D55-I55</f>
        <v>-8017.4095813180029</v>
      </c>
      <c r="F61" s="91">
        <f>E55-J55</f>
        <v>-9900.5124763470048</v>
      </c>
      <c r="L61" s="116"/>
      <c r="M61" s="116"/>
    </row>
    <row r="62" spans="2:13" x14ac:dyDescent="0.35">
      <c r="B62" s="27" t="s">
        <v>25</v>
      </c>
      <c r="C62" s="112"/>
      <c r="D62" s="83">
        <f t="shared" ref="D62:F63" si="23">C56-H56</f>
        <v>-17889.151447673998</v>
      </c>
      <c r="E62" s="83">
        <f t="shared" si="23"/>
        <v>-17046.073569785003</v>
      </c>
      <c r="F62" s="92">
        <f t="shared" si="23"/>
        <v>-19412.427168080001</v>
      </c>
      <c r="G62" s="112"/>
      <c r="L62" s="116"/>
      <c r="M62" s="116"/>
    </row>
    <row r="63" spans="2:13" x14ac:dyDescent="0.35">
      <c r="B63" s="27" t="s">
        <v>26</v>
      </c>
      <c r="C63" s="112"/>
      <c r="D63" s="83">
        <f t="shared" si="23"/>
        <v>9204.4895526639975</v>
      </c>
      <c r="E63" s="83">
        <f t="shared" si="23"/>
        <v>9028.6639884670021</v>
      </c>
      <c r="F63" s="92">
        <f t="shared" si="23"/>
        <v>9511.9146917329981</v>
      </c>
      <c r="G63" s="112"/>
      <c r="L63" s="116"/>
      <c r="M63" s="116"/>
    </row>
    <row r="64" spans="2:13" x14ac:dyDescent="0.35">
      <c r="B64" s="27"/>
      <c r="C64" s="112"/>
      <c r="D64" s="83"/>
      <c r="E64" s="83"/>
      <c r="F64" s="92"/>
      <c r="G64" s="112"/>
      <c r="L64" s="116"/>
      <c r="M64" s="116"/>
    </row>
    <row r="65" spans="2:13" x14ac:dyDescent="0.35">
      <c r="B65" s="24" t="s">
        <v>38</v>
      </c>
      <c r="C65" s="112"/>
      <c r="D65" s="93">
        <f t="shared" ref="D65:F67" si="24">C55/H55</f>
        <v>0.78264245512601949</v>
      </c>
      <c r="E65" s="93">
        <f t="shared" si="24"/>
        <v>0.79942030108883344</v>
      </c>
      <c r="F65" s="94">
        <f t="shared" si="24"/>
        <v>0.7624306679077465</v>
      </c>
      <c r="G65" s="112"/>
      <c r="L65" s="116"/>
      <c r="M65" s="116"/>
    </row>
    <row r="66" spans="2:13" x14ac:dyDescent="0.35">
      <c r="B66" s="27" t="s">
        <v>25</v>
      </c>
      <c r="C66" s="112"/>
      <c r="D66" s="93">
        <f t="shared" si="24"/>
        <v>0.33264551781670887</v>
      </c>
      <c r="E66" s="93">
        <f t="shared" si="24"/>
        <v>0.37818424073027196</v>
      </c>
      <c r="F66" s="94">
        <f t="shared" si="24"/>
        <v>0.31182348966042145</v>
      </c>
      <c r="G66" s="112"/>
      <c r="L66" s="116"/>
      <c r="M66" s="116"/>
    </row>
    <row r="67" spans="2:13" ht="15" thickBot="1" x14ac:dyDescent="0.4">
      <c r="B67" s="32" t="s">
        <v>26</v>
      </c>
      <c r="C67" s="117"/>
      <c r="D67" s="96">
        <f t="shared" si="24"/>
        <v>1.6999836008999309</v>
      </c>
      <c r="E67" s="96">
        <f t="shared" si="24"/>
        <v>1.7189681149178699</v>
      </c>
      <c r="F67" s="97">
        <f t="shared" si="24"/>
        <v>1.7063808740532362</v>
      </c>
      <c r="G67" s="112"/>
      <c r="L67" s="116"/>
      <c r="M67" s="116"/>
    </row>
  </sheetData>
  <mergeCells count="2">
    <mergeCell ref="B8:L8"/>
    <mergeCell ref="B9:L9"/>
  </mergeCells>
  <pageMargins left="0.11811023622047245" right="0.31496062992125984" top="0.35433070866141736" bottom="0.35433070866141736" header="0" footer="0"/>
  <pageSetup paperSize="9"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4FC50-02D2-4FF3-9E6F-C8FB84BF6CFF}">
  <sheetPr>
    <pageSetUpPr fitToPage="1"/>
  </sheetPr>
  <dimension ref="B4:L52"/>
  <sheetViews>
    <sheetView topLeftCell="A17" workbookViewId="0">
      <selection activeCell="J50" sqref="J50"/>
    </sheetView>
  </sheetViews>
  <sheetFormatPr baseColWidth="10" defaultRowHeight="14.5" x14ac:dyDescent="0.35"/>
  <cols>
    <col min="1" max="1" width="2.81640625" customWidth="1"/>
    <col min="2" max="2" width="31.54296875" customWidth="1"/>
  </cols>
  <sheetData>
    <row r="4" spans="2:12" x14ac:dyDescent="0.35">
      <c r="H4" s="118"/>
    </row>
    <row r="7" spans="2:12" ht="11.25" customHeight="1" x14ac:dyDescent="0.35"/>
    <row r="8" spans="2:12" ht="18" x14ac:dyDescent="0.35">
      <c r="B8" s="119" t="s">
        <v>39</v>
      </c>
      <c r="C8" s="120"/>
      <c r="D8" s="120"/>
      <c r="E8" s="121"/>
      <c r="F8" s="121"/>
      <c r="G8" s="121"/>
      <c r="H8" s="121"/>
      <c r="I8" s="121"/>
      <c r="J8" s="121"/>
      <c r="K8" s="121"/>
      <c r="L8" s="121"/>
    </row>
    <row r="9" spans="2:12" ht="17.5" x14ac:dyDescent="0.35">
      <c r="B9" s="159" t="s">
        <v>67</v>
      </c>
      <c r="C9" s="159"/>
      <c r="D9" s="159"/>
      <c r="E9" s="159"/>
      <c r="F9" s="159"/>
      <c r="G9" s="159"/>
      <c r="H9" s="159"/>
      <c r="I9" s="159"/>
      <c r="J9" s="159"/>
      <c r="K9" s="159"/>
      <c r="L9" s="159"/>
    </row>
    <row r="10" spans="2:12" ht="16" thickBot="1" x14ac:dyDescent="0.4">
      <c r="B10" s="122"/>
      <c r="C10" s="123"/>
      <c r="D10" s="34"/>
      <c r="E10" s="124"/>
      <c r="F10" s="124"/>
      <c r="G10" s="43"/>
      <c r="H10" s="46"/>
      <c r="I10" s="34"/>
      <c r="J10" s="34"/>
      <c r="K10" s="34"/>
      <c r="L10" s="34"/>
    </row>
    <row r="11" spans="2:12" ht="15" thickBot="1" x14ac:dyDescent="0.4">
      <c r="B11" s="125" t="s">
        <v>20</v>
      </c>
      <c r="C11" s="126" t="s">
        <v>40</v>
      </c>
      <c r="D11" s="126"/>
      <c r="E11" s="126"/>
      <c r="F11" s="127"/>
      <c r="G11" s="128"/>
      <c r="H11" s="126" t="s">
        <v>21</v>
      </c>
      <c r="I11" s="126"/>
      <c r="J11" s="126"/>
      <c r="K11" s="127"/>
      <c r="L11" s="129"/>
    </row>
    <row r="12" spans="2:12" x14ac:dyDescent="0.35">
      <c r="B12" s="35"/>
      <c r="C12" s="29"/>
      <c r="D12" s="130" t="s">
        <v>22</v>
      </c>
      <c r="E12" s="131"/>
      <c r="F12" s="130" t="s">
        <v>41</v>
      </c>
      <c r="G12" s="132"/>
      <c r="H12" s="29"/>
      <c r="I12" s="130" t="s">
        <v>22</v>
      </c>
      <c r="J12" s="131"/>
      <c r="K12" s="130" t="s">
        <v>41</v>
      </c>
      <c r="L12" s="132"/>
    </row>
    <row r="13" spans="2:12" ht="15" thickBot="1" x14ac:dyDescent="0.4">
      <c r="B13" s="35"/>
      <c r="C13" s="133" t="s">
        <v>68</v>
      </c>
      <c r="D13" s="134" t="s">
        <v>69</v>
      </c>
      <c r="E13" s="134" t="s">
        <v>70</v>
      </c>
      <c r="F13" s="135" t="s">
        <v>42</v>
      </c>
      <c r="G13" s="135" t="s">
        <v>43</v>
      </c>
      <c r="H13" s="133" t="s">
        <v>68</v>
      </c>
      <c r="I13" s="134" t="s">
        <v>69</v>
      </c>
      <c r="J13" s="134" t="s">
        <v>70</v>
      </c>
      <c r="K13" s="135" t="s">
        <v>42</v>
      </c>
      <c r="L13" s="135" t="s">
        <v>43</v>
      </c>
    </row>
    <row r="14" spans="2:12" x14ac:dyDescent="0.35">
      <c r="B14" s="136"/>
      <c r="C14" s="137"/>
      <c r="D14" s="137"/>
      <c r="E14" s="137"/>
      <c r="F14" s="137"/>
      <c r="G14" s="138"/>
      <c r="H14" s="137"/>
      <c r="I14" s="137"/>
      <c r="J14" s="137"/>
      <c r="K14" s="139"/>
      <c r="L14" s="138"/>
    </row>
    <row r="15" spans="2:12" x14ac:dyDescent="0.35">
      <c r="B15" s="36"/>
      <c r="C15" s="22"/>
      <c r="D15" s="22"/>
      <c r="E15" s="22"/>
      <c r="F15" s="22"/>
      <c r="G15" s="23"/>
      <c r="H15" s="22"/>
      <c r="I15" s="22"/>
      <c r="J15" s="22"/>
      <c r="K15" s="22"/>
      <c r="L15" s="23"/>
    </row>
    <row r="16" spans="2:12" ht="24" customHeight="1" x14ac:dyDescent="0.35">
      <c r="B16" s="24" t="s">
        <v>44</v>
      </c>
      <c r="C16" s="75">
        <f>SUM(C17:C18)</f>
        <v>2497.419430253</v>
      </c>
      <c r="D16" s="75">
        <f>SUM(D17:D18)</f>
        <v>4222.1294294319996</v>
      </c>
      <c r="E16" s="75">
        <f>SUM(E17:E18)</f>
        <v>3065.002173287</v>
      </c>
      <c r="F16" s="76">
        <f>(D16-C16)/C16</f>
        <v>0.69059685301010032</v>
      </c>
      <c r="G16" s="77">
        <f t="shared" ref="F16:G18" si="0">(E16-D16)/D16</f>
        <v>-0.27406247853957127</v>
      </c>
      <c r="H16" s="75">
        <f>SUM(H17:H18)</f>
        <v>3274.8170401510001</v>
      </c>
      <c r="I16" s="75">
        <f>SUM(I17:I18)</f>
        <v>2357.2944120030002</v>
      </c>
      <c r="J16" s="75">
        <f>SUM(J17:J18)</f>
        <v>2129.3401499299998</v>
      </c>
      <c r="K16" s="76">
        <f t="shared" ref="K16:L18" si="1">(I16-H16)/H16</f>
        <v>-0.28017523327217497</v>
      </c>
      <c r="L16" s="77">
        <f t="shared" si="1"/>
        <v>-9.6701651228752086E-2</v>
      </c>
    </row>
    <row r="17" spans="2:12" ht="24" customHeight="1" x14ac:dyDescent="0.35">
      <c r="B17" s="27" t="s">
        <v>25</v>
      </c>
      <c r="C17" s="83">
        <v>2470.919902866</v>
      </c>
      <c r="D17" s="83">
        <v>4191.908974248</v>
      </c>
      <c r="E17" s="83">
        <v>3034.5868369459999</v>
      </c>
      <c r="F17" s="78">
        <f t="shared" si="0"/>
        <v>0.69649731235150059</v>
      </c>
      <c r="G17" s="77">
        <f t="shared" si="0"/>
        <v>-0.2760847490753579</v>
      </c>
      <c r="H17" s="83">
        <v>3142.0455499909999</v>
      </c>
      <c r="I17" s="83">
        <v>2226.5986862270001</v>
      </c>
      <c r="J17" s="83">
        <v>2030.7666870379999</v>
      </c>
      <c r="K17" s="78">
        <f t="shared" si="1"/>
        <v>-0.29135378504192022</v>
      </c>
      <c r="L17" s="79">
        <f t="shared" si="1"/>
        <v>-8.7951187791653687E-2</v>
      </c>
    </row>
    <row r="18" spans="2:12" ht="24" customHeight="1" x14ac:dyDescent="0.35">
      <c r="B18" s="27" t="s">
        <v>26</v>
      </c>
      <c r="C18" s="83">
        <v>26.499527387000001</v>
      </c>
      <c r="D18" s="83">
        <v>30.220455183999999</v>
      </c>
      <c r="E18" s="83">
        <v>30.415336341</v>
      </c>
      <c r="F18" s="78">
        <f>(D18-C18)/C18</f>
        <v>0.14041487392055874</v>
      </c>
      <c r="G18" s="77">
        <f t="shared" si="0"/>
        <v>6.4486506180482517E-3</v>
      </c>
      <c r="H18" s="83">
        <v>132.77149016000001</v>
      </c>
      <c r="I18" s="83">
        <v>130.69572577599999</v>
      </c>
      <c r="J18" s="83">
        <v>98.573462891999995</v>
      </c>
      <c r="K18" s="78">
        <f t="shared" si="1"/>
        <v>-1.5634112274393892E-2</v>
      </c>
      <c r="L18" s="79">
        <f t="shared" si="1"/>
        <v>-0.24577898545094343</v>
      </c>
    </row>
    <row r="19" spans="2:12" ht="24" customHeight="1" x14ac:dyDescent="0.35">
      <c r="B19" s="36"/>
      <c r="C19" s="75"/>
      <c r="D19" s="75"/>
      <c r="E19" s="75"/>
      <c r="F19" s="80"/>
      <c r="G19" s="81"/>
      <c r="H19" s="75"/>
      <c r="I19" s="75"/>
      <c r="J19" s="75"/>
      <c r="K19" s="80"/>
      <c r="L19" s="82"/>
    </row>
    <row r="20" spans="2:12" ht="24" customHeight="1" x14ac:dyDescent="0.35">
      <c r="B20" s="24" t="s">
        <v>45</v>
      </c>
      <c r="C20" s="75">
        <f>SUM(C21:C22)</f>
        <v>1583.171871777</v>
      </c>
      <c r="D20" s="75">
        <f>SUM(D21:D22)</f>
        <v>1814.0575160450001</v>
      </c>
      <c r="E20" s="75">
        <f>SUM(E21:E22)</f>
        <v>1155.5302028849999</v>
      </c>
      <c r="F20" s="76">
        <f>(D20-C20)/C20</f>
        <v>0.14583738404147306</v>
      </c>
      <c r="G20" s="77">
        <f>(E20-D20)/D20</f>
        <v>-0.36301346971385917</v>
      </c>
      <c r="H20" s="75">
        <f>SUM(H21:H22)</f>
        <v>6474.961117414</v>
      </c>
      <c r="I20" s="75">
        <f>SUM(I21:I22)</f>
        <v>7608.1261287470006</v>
      </c>
      <c r="J20" s="75">
        <f>SUM(J21:J22)</f>
        <v>6370.3162268160004</v>
      </c>
      <c r="K20" s="76">
        <f>(I20-H20)/H20</f>
        <v>0.17500723028056875</v>
      </c>
      <c r="L20" s="77">
        <f>(J20-I20)/I20</f>
        <v>-0.16269576515746564</v>
      </c>
    </row>
    <row r="21" spans="2:12" ht="24" customHeight="1" x14ac:dyDescent="0.35">
      <c r="B21" s="27" t="s">
        <v>25</v>
      </c>
      <c r="C21" s="83">
        <v>1583.171871777</v>
      </c>
      <c r="D21" s="83">
        <v>1814.0575160450001</v>
      </c>
      <c r="E21" s="83">
        <v>1155.5302028849999</v>
      </c>
      <c r="F21" s="78">
        <f>(D21-C21)/C21</f>
        <v>0.14583738404147306</v>
      </c>
      <c r="G21" s="79">
        <f>(E21-D21)/D21</f>
        <v>-0.36301346971385917</v>
      </c>
      <c r="H21" s="83">
        <v>6474.961117414</v>
      </c>
      <c r="I21" s="83">
        <v>7608.1261287470006</v>
      </c>
      <c r="J21" s="83">
        <v>6370.3162268160004</v>
      </c>
      <c r="K21" s="78">
        <f>(I21-H21)/H21</f>
        <v>0.17500723028056875</v>
      </c>
      <c r="L21" s="79">
        <f>(J21-I21)/I21</f>
        <v>-0.16269576515746564</v>
      </c>
    </row>
    <row r="22" spans="2:12" ht="24" customHeight="1" x14ac:dyDescent="0.35">
      <c r="B22" s="27" t="s">
        <v>26</v>
      </c>
      <c r="C22" s="83">
        <v>0</v>
      </c>
      <c r="D22" s="83">
        <v>0</v>
      </c>
      <c r="E22" s="83">
        <v>0</v>
      </c>
      <c r="F22" s="78" t="s">
        <v>46</v>
      </c>
      <c r="G22" s="79"/>
      <c r="H22" s="83">
        <v>0</v>
      </c>
      <c r="I22" s="83">
        <v>0</v>
      </c>
      <c r="J22" s="83">
        <v>0</v>
      </c>
      <c r="K22" s="78" t="s">
        <v>46</v>
      </c>
      <c r="L22" s="79" t="s">
        <v>46</v>
      </c>
    </row>
    <row r="23" spans="2:12" ht="24" customHeight="1" x14ac:dyDescent="0.35">
      <c r="B23" s="36"/>
      <c r="C23" s="75"/>
      <c r="D23" s="75"/>
      <c r="E23" s="75"/>
      <c r="F23" s="80"/>
      <c r="G23" s="81"/>
      <c r="H23" s="75"/>
      <c r="I23" s="75"/>
      <c r="J23" s="75"/>
      <c r="K23" s="80"/>
      <c r="L23" s="82"/>
    </row>
    <row r="24" spans="2:12" ht="24" customHeight="1" x14ac:dyDescent="0.35">
      <c r="B24" s="24" t="s">
        <v>47</v>
      </c>
      <c r="C24" s="75">
        <f>SUM(C25:C26)</f>
        <v>1556.4592635720001</v>
      </c>
      <c r="D24" s="75">
        <f>SUM(D25:D26)</f>
        <v>1084.050662201</v>
      </c>
      <c r="E24" s="75">
        <f>SUM(E25:E26)</f>
        <v>1205.766004389</v>
      </c>
      <c r="F24" s="76">
        <f>(D24-C24)/C24</f>
        <v>-0.30351491518438123</v>
      </c>
      <c r="G24" s="77">
        <f>(E24-D24)/D24</f>
        <v>0.11227827852701601</v>
      </c>
      <c r="H24" s="75">
        <f>SUM(H25:H26)</f>
        <v>810.41150192300006</v>
      </c>
      <c r="I24" s="75">
        <f>SUM(I25:I26)</f>
        <v>582.56372013999999</v>
      </c>
      <c r="J24" s="75">
        <f>SUM(J25:J26)</f>
        <v>644.52286463899998</v>
      </c>
      <c r="K24" s="76">
        <f>(I24-H24)/H24</f>
        <v>-0.28115072557873033</v>
      </c>
      <c r="L24" s="77">
        <f>(J24-I24)/I24</f>
        <v>0.10635599567393272</v>
      </c>
    </row>
    <row r="25" spans="2:12" ht="24" customHeight="1" x14ac:dyDescent="0.35">
      <c r="B25" s="27" t="s">
        <v>25</v>
      </c>
      <c r="C25" s="83">
        <v>1556.4592635720001</v>
      </c>
      <c r="D25" s="83">
        <v>1084.050662201</v>
      </c>
      <c r="E25" s="83">
        <v>1205.766004389</v>
      </c>
      <c r="F25" s="78">
        <f>(D25-C25)/C25</f>
        <v>-0.30351491518438123</v>
      </c>
      <c r="G25" s="79">
        <f>(E25-D25)/D25</f>
        <v>0.11227827852701601</v>
      </c>
      <c r="H25" s="83">
        <v>810.41150192300006</v>
      </c>
      <c r="I25" s="83">
        <v>582.56372013999999</v>
      </c>
      <c r="J25" s="83">
        <v>644.52286463899998</v>
      </c>
      <c r="K25" s="78">
        <f>(I25-H25)/H25</f>
        <v>-0.28115072557873033</v>
      </c>
      <c r="L25" s="79">
        <f>(J25-I25)/I25</f>
        <v>0.10635599567393272</v>
      </c>
    </row>
    <row r="26" spans="2:12" ht="24" customHeight="1" x14ac:dyDescent="0.35">
      <c r="B26" s="27" t="s">
        <v>26</v>
      </c>
      <c r="C26" s="83">
        <v>0</v>
      </c>
      <c r="D26" s="83">
        <v>0</v>
      </c>
      <c r="E26" s="83">
        <v>0</v>
      </c>
      <c r="F26" s="78" t="s">
        <v>46</v>
      </c>
      <c r="G26" s="79" t="s">
        <v>46</v>
      </c>
      <c r="H26" s="83">
        <v>0</v>
      </c>
      <c r="I26" s="83">
        <v>0</v>
      </c>
      <c r="J26" s="83">
        <v>0</v>
      </c>
      <c r="K26" s="78" t="s">
        <v>46</v>
      </c>
      <c r="L26" s="79" t="s">
        <v>46</v>
      </c>
    </row>
    <row r="27" spans="2:12" ht="24" customHeight="1" x14ac:dyDescent="0.35">
      <c r="B27" s="36"/>
      <c r="C27" s="75"/>
      <c r="D27" s="75"/>
      <c r="E27" s="75"/>
      <c r="F27" s="80"/>
      <c r="G27" s="81"/>
      <c r="H27" s="75"/>
      <c r="I27" s="75"/>
      <c r="J27" s="75"/>
      <c r="K27" s="80"/>
      <c r="L27" s="82"/>
    </row>
    <row r="28" spans="2:12" ht="24" customHeight="1" x14ac:dyDescent="0.35">
      <c r="B28" s="24" t="s">
        <v>48</v>
      </c>
      <c r="C28" s="75">
        <f>SUM(C29:C30)</f>
        <v>9937.540347391001</v>
      </c>
      <c r="D28" s="75">
        <f>SUM(D29:D30)</f>
        <v>9282.7166412130009</v>
      </c>
      <c r="E28" s="75">
        <f>SUM(E29:E30)</f>
        <v>10447.0007611</v>
      </c>
      <c r="F28" s="76">
        <f t="shared" ref="F28:G30" si="2">(D28-C28)/C28</f>
        <v>-6.5893941889747121E-2</v>
      </c>
      <c r="G28" s="77">
        <f t="shared" si="2"/>
        <v>0.1254249337653873</v>
      </c>
      <c r="H28" s="75">
        <f>SUM(H29:H30)</f>
        <v>16354.063201438999</v>
      </c>
      <c r="I28" s="75">
        <f>SUM(I29:I30)</f>
        <v>15720.785253381</v>
      </c>
      <c r="J28" s="75">
        <f>SUM(J29:J30)</f>
        <v>16376.269206464</v>
      </c>
      <c r="K28" s="76">
        <f t="shared" ref="K28:L30" si="3">(I28-H28)/H28</f>
        <v>-3.8722973016410804E-2</v>
      </c>
      <c r="L28" s="77">
        <f t="shared" si="3"/>
        <v>4.1695369698026216E-2</v>
      </c>
    </row>
    <row r="29" spans="2:12" ht="24" customHeight="1" x14ac:dyDescent="0.35">
      <c r="B29" s="27" t="s">
        <v>25</v>
      </c>
      <c r="C29" s="83">
        <v>1373.143547768</v>
      </c>
      <c r="D29" s="83">
        <v>1148.1946283059999</v>
      </c>
      <c r="E29" s="83">
        <v>1201.5110488390001</v>
      </c>
      <c r="F29" s="78">
        <f t="shared" si="2"/>
        <v>-0.16382039578283508</v>
      </c>
      <c r="G29" s="79">
        <f t="shared" si="2"/>
        <v>4.6435002584588866E-2</v>
      </c>
      <c r="H29" s="83">
        <v>6723.2388186890003</v>
      </c>
      <c r="I29" s="83">
        <v>6766.1443995159998</v>
      </c>
      <c r="J29" s="83">
        <v>6912.4614480749997</v>
      </c>
      <c r="K29" s="78">
        <f t="shared" si="3"/>
        <v>6.3816832904599876E-3</v>
      </c>
      <c r="L29" s="79">
        <f t="shared" si="3"/>
        <v>2.1624878205299066E-2</v>
      </c>
    </row>
    <row r="30" spans="2:12" ht="24" customHeight="1" x14ac:dyDescent="0.35">
      <c r="B30" s="27" t="s">
        <v>26</v>
      </c>
      <c r="C30" s="83">
        <v>8564.3967996230003</v>
      </c>
      <c r="D30" s="83">
        <v>8134.5220129070003</v>
      </c>
      <c r="E30" s="83">
        <v>9245.489712261</v>
      </c>
      <c r="F30" s="78">
        <f t="shared" si="2"/>
        <v>-5.0193235644444084E-2</v>
      </c>
      <c r="G30" s="79">
        <f t="shared" si="2"/>
        <v>0.13657442903113834</v>
      </c>
      <c r="H30" s="83">
        <v>9630.8243827499991</v>
      </c>
      <c r="I30" s="83">
        <v>8954.6408538649994</v>
      </c>
      <c r="J30" s="83">
        <v>9463.807758388999</v>
      </c>
      <c r="K30" s="78">
        <f t="shared" si="3"/>
        <v>-7.0210347734730616E-2</v>
      </c>
      <c r="L30" s="79">
        <f t="shared" si="3"/>
        <v>5.6860672899486882E-2</v>
      </c>
    </row>
    <row r="31" spans="2:12" ht="24" customHeight="1" x14ac:dyDescent="0.35">
      <c r="B31" s="36"/>
      <c r="C31" s="75"/>
      <c r="D31" s="75"/>
      <c r="E31" s="75"/>
      <c r="F31" s="80"/>
      <c r="G31" s="81"/>
      <c r="H31" s="75"/>
      <c r="I31" s="75"/>
      <c r="J31" s="75"/>
      <c r="K31" s="80"/>
      <c r="L31" s="82"/>
    </row>
    <row r="32" spans="2:12" ht="24" customHeight="1" x14ac:dyDescent="0.35">
      <c r="B32" s="24" t="s">
        <v>49</v>
      </c>
      <c r="C32" s="75">
        <f>SUM(C33:C34)</f>
        <v>6179.615173915</v>
      </c>
      <c r="D32" s="75">
        <f>SUM(D33:D34)</f>
        <v>5979.5656352899996</v>
      </c>
      <c r="E32" s="75">
        <f>SUM(E33:E34)</f>
        <v>6008.8508842040001</v>
      </c>
      <c r="F32" s="76">
        <f t="shared" ref="F32:G34" si="4">(D32-C32)/C32</f>
        <v>-3.2372491327524219E-2</v>
      </c>
      <c r="G32" s="77">
        <f t="shared" si="4"/>
        <v>4.8975545549940578E-3</v>
      </c>
      <c r="H32" s="75">
        <f>SUM(H33:H34)</f>
        <v>8285.4713493529998</v>
      </c>
      <c r="I32" s="75">
        <f>SUM(I33:I34)</f>
        <v>8151.0256726780008</v>
      </c>
      <c r="J32" s="75">
        <f>SUM(J33:J34)</f>
        <v>10153.058171409</v>
      </c>
      <c r="K32" s="76">
        <f t="shared" ref="K32:L34" si="5">(I32-H32)/H32</f>
        <v>-1.6226678121999384E-2</v>
      </c>
      <c r="L32" s="77">
        <f t="shared" si="5"/>
        <v>0.24561724856808559</v>
      </c>
    </row>
    <row r="33" spans="2:12" ht="24" customHeight="1" x14ac:dyDescent="0.35">
      <c r="B33" s="27" t="s">
        <v>25</v>
      </c>
      <c r="C33" s="83">
        <v>530.19663610700002</v>
      </c>
      <c r="D33" s="83">
        <v>742.27771189700002</v>
      </c>
      <c r="E33" s="83">
        <v>735.97126665200005</v>
      </c>
      <c r="F33" s="78">
        <f t="shared" si="4"/>
        <v>0.4000045668852556</v>
      </c>
      <c r="G33" s="79">
        <f t="shared" si="4"/>
        <v>-8.4960724859741692E-3</v>
      </c>
      <c r="H33" s="83">
        <v>6021.3396014680002</v>
      </c>
      <c r="I33" s="83">
        <v>6098.9793408630003</v>
      </c>
      <c r="J33" s="83">
        <v>7682.918112067</v>
      </c>
      <c r="K33" s="78">
        <f t="shared" si="5"/>
        <v>1.2894097415809526E-2</v>
      </c>
      <c r="L33" s="79">
        <f t="shared" si="5"/>
        <v>0.2597055478761261</v>
      </c>
    </row>
    <row r="34" spans="2:12" ht="24" customHeight="1" x14ac:dyDescent="0.35">
      <c r="B34" s="27" t="s">
        <v>26</v>
      </c>
      <c r="C34" s="83">
        <v>5649.4185378080001</v>
      </c>
      <c r="D34" s="83">
        <v>5237.2879233929998</v>
      </c>
      <c r="E34" s="83">
        <v>5272.8796175520001</v>
      </c>
      <c r="F34" s="78">
        <f t="shared" si="4"/>
        <v>-7.2950979230317181E-2</v>
      </c>
      <c r="G34" s="79">
        <f t="shared" si="4"/>
        <v>6.7958253736682267E-3</v>
      </c>
      <c r="H34" s="83">
        <v>2264.1317478850001</v>
      </c>
      <c r="I34" s="83">
        <v>2052.046331815</v>
      </c>
      <c r="J34" s="83">
        <v>2470.1400593419999</v>
      </c>
      <c r="K34" s="78">
        <f t="shared" si="5"/>
        <v>-9.3671852915854406E-2</v>
      </c>
      <c r="L34" s="79">
        <f t="shared" si="5"/>
        <v>0.20374477956216663</v>
      </c>
    </row>
    <row r="35" spans="2:12" ht="24" customHeight="1" x14ac:dyDescent="0.35">
      <c r="B35" s="36"/>
      <c r="C35" s="75"/>
      <c r="D35" s="75"/>
      <c r="E35" s="75"/>
      <c r="F35" s="80"/>
      <c r="G35" s="81"/>
      <c r="H35" s="75"/>
      <c r="I35" s="75"/>
      <c r="J35" s="75"/>
      <c r="K35" s="80"/>
      <c r="L35" s="82"/>
    </row>
    <row r="36" spans="2:12" ht="24" customHeight="1" x14ac:dyDescent="0.35">
      <c r="B36" s="24" t="s">
        <v>50</v>
      </c>
      <c r="C36" s="75">
        <f>SUM(C37:C38)</f>
        <v>9516.7815909790006</v>
      </c>
      <c r="D36" s="75">
        <f>SUM(D37:D38)</f>
        <v>9571.2621597750003</v>
      </c>
      <c r="E36" s="75">
        <f>SUM(E37:E38)</f>
        <v>9891.5400943690001</v>
      </c>
      <c r="F36" s="76">
        <f t="shared" ref="F36:G38" si="6">(D36-C36)/C36</f>
        <v>5.7246841566314906E-3</v>
      </c>
      <c r="G36" s="77">
        <f t="shared" si="6"/>
        <v>3.346245555158097E-2</v>
      </c>
      <c r="H36" s="75">
        <f>SUM(H37:H38)</f>
        <v>4755.9253626170002</v>
      </c>
      <c r="I36" s="75">
        <f>SUM(I37:I38)</f>
        <v>5551.3964383249995</v>
      </c>
      <c r="J36" s="75">
        <f>SUM(J37:J38)</f>
        <v>6000.6959773229992</v>
      </c>
      <c r="K36" s="76">
        <f t="shared" ref="K36:L38" si="7">(I36-H36)/H36</f>
        <v>0.16725894858667054</v>
      </c>
      <c r="L36" s="77">
        <f t="shared" si="7"/>
        <v>8.0934507918797638E-2</v>
      </c>
    </row>
    <row r="37" spans="2:12" ht="24" customHeight="1" x14ac:dyDescent="0.35">
      <c r="B37" s="27" t="s">
        <v>25</v>
      </c>
      <c r="C37" s="83">
        <v>1403.0280546710001</v>
      </c>
      <c r="D37" s="83">
        <v>1386.8199463440001</v>
      </c>
      <c r="E37" s="83">
        <v>1462.7075828869999</v>
      </c>
      <c r="F37" s="78">
        <f t="shared" si="6"/>
        <v>-1.1552233950732136E-2</v>
      </c>
      <c r="G37" s="79">
        <f t="shared" si="6"/>
        <v>5.4720612248950147E-2</v>
      </c>
      <c r="H37" s="83">
        <v>3634.0741349499999</v>
      </c>
      <c r="I37" s="83">
        <v>4130.9707333329998</v>
      </c>
      <c r="J37" s="83">
        <v>4567.5147720429995</v>
      </c>
      <c r="K37" s="78">
        <f t="shared" si="7"/>
        <v>0.13673265319609021</v>
      </c>
      <c r="L37" s="79">
        <f t="shared" si="7"/>
        <v>0.1056758972382702</v>
      </c>
    </row>
    <row r="38" spans="2:12" ht="24" customHeight="1" x14ac:dyDescent="0.35">
      <c r="B38" s="27" t="s">
        <v>26</v>
      </c>
      <c r="C38" s="83">
        <v>8113.7535363080005</v>
      </c>
      <c r="D38" s="83">
        <v>8184.4422134310007</v>
      </c>
      <c r="E38" s="83">
        <v>8428.832511482</v>
      </c>
      <c r="F38" s="78">
        <f t="shared" si="6"/>
        <v>8.7122041366769955E-3</v>
      </c>
      <c r="G38" s="79">
        <f t="shared" si="6"/>
        <v>2.9860348656374519E-2</v>
      </c>
      <c r="H38" s="83">
        <v>1121.8512276670001</v>
      </c>
      <c r="I38" s="83">
        <v>1420.425704992</v>
      </c>
      <c r="J38" s="83">
        <v>1433.1812052800001</v>
      </c>
      <c r="K38" s="78">
        <f t="shared" si="7"/>
        <v>0.26614444942571824</v>
      </c>
      <c r="L38" s="79">
        <f t="shared" si="7"/>
        <v>8.9800545309562402E-3</v>
      </c>
    </row>
    <row r="39" spans="2:12" ht="24" customHeight="1" x14ac:dyDescent="0.35">
      <c r="B39" s="36"/>
      <c r="C39" s="75"/>
      <c r="D39" s="75"/>
      <c r="E39" s="75"/>
      <c r="F39" s="80"/>
      <c r="G39" s="81"/>
      <c r="H39" s="75"/>
      <c r="I39" s="75"/>
      <c r="J39" s="75"/>
      <c r="K39" s="80"/>
      <c r="L39" s="82"/>
    </row>
    <row r="40" spans="2:12" ht="24" customHeight="1" x14ac:dyDescent="0.35">
      <c r="B40" s="24" t="s">
        <v>36</v>
      </c>
      <c r="C40" s="75">
        <f t="shared" ref="C40:E41" si="8">C36+C32+C28+C24+C20+C16</f>
        <v>31270.987677887002</v>
      </c>
      <c r="D40" s="75">
        <f t="shared" si="8"/>
        <v>31953.782043956002</v>
      </c>
      <c r="E40" s="75">
        <f t="shared" si="8"/>
        <v>31773.690120233998</v>
      </c>
      <c r="F40" s="76">
        <f t="shared" ref="F40:G42" si="9">(D40-C40)/C40</f>
        <v>2.183475536821089E-2</v>
      </c>
      <c r="G40" s="77">
        <f t="shared" si="9"/>
        <v>-5.6360127722680075E-3</v>
      </c>
      <c r="H40" s="75">
        <f t="shared" ref="H40:J42" si="10">H36+H32+H28+H24+H20+H16</f>
        <v>39955.649572896997</v>
      </c>
      <c r="I40" s="75">
        <f t="shared" si="10"/>
        <v>39971.191625274005</v>
      </c>
      <c r="J40" s="75">
        <f t="shared" si="10"/>
        <v>41674.202596581003</v>
      </c>
      <c r="K40" s="140">
        <f t="shared" ref="K40:L42" si="11">(I40-H40)/H40</f>
        <v>3.8898259803416316E-4</v>
      </c>
      <c r="L40" s="77">
        <f t="shared" si="11"/>
        <v>4.2605959493841425E-2</v>
      </c>
    </row>
    <row r="41" spans="2:12" ht="24" customHeight="1" x14ac:dyDescent="0.35">
      <c r="B41" s="27" t="s">
        <v>25</v>
      </c>
      <c r="C41" s="83">
        <f t="shared" si="8"/>
        <v>8916.9192767610002</v>
      </c>
      <c r="D41" s="83">
        <f t="shared" si="8"/>
        <v>10367.309439041001</v>
      </c>
      <c r="E41" s="83">
        <f t="shared" si="8"/>
        <v>8796.0729425980007</v>
      </c>
      <c r="F41" s="78">
        <f t="shared" si="9"/>
        <v>0.16265597088671224</v>
      </c>
      <c r="G41" s="77">
        <f t="shared" si="9"/>
        <v>-0.15155682442795329</v>
      </c>
      <c r="H41" s="83">
        <f t="shared" si="10"/>
        <v>26806.070724435001</v>
      </c>
      <c r="I41" s="83">
        <f t="shared" si="10"/>
        <v>27413.383008826</v>
      </c>
      <c r="J41" s="83">
        <f t="shared" si="10"/>
        <v>28208.500110677996</v>
      </c>
      <c r="K41" s="78">
        <f t="shared" si="11"/>
        <v>2.2655774157806903E-2</v>
      </c>
      <c r="L41" s="79">
        <f t="shared" si="11"/>
        <v>2.900470553364394E-2</v>
      </c>
    </row>
    <row r="42" spans="2:12" ht="24" customHeight="1" thickBot="1" x14ac:dyDescent="0.4">
      <c r="B42" s="32" t="s">
        <v>26</v>
      </c>
      <c r="C42" s="84">
        <f>C38+C34+C30+C26+C22+C18</f>
        <v>22354.068401126002</v>
      </c>
      <c r="D42" s="84">
        <f>D38+D34+D30+D26+D22+D18</f>
        <v>21586.472604915001</v>
      </c>
      <c r="E42" s="84">
        <f>E38+E34+E30+E26+E22+E18</f>
        <v>22977.617177635999</v>
      </c>
      <c r="F42" s="85">
        <f t="shared" si="9"/>
        <v>-3.433808031885309E-2</v>
      </c>
      <c r="G42" s="86">
        <f t="shared" si="9"/>
        <v>6.4445201315765199E-2</v>
      </c>
      <c r="H42" s="84">
        <f t="shared" si="10"/>
        <v>13149.578848461999</v>
      </c>
      <c r="I42" s="84">
        <f t="shared" si="10"/>
        <v>12557.808616448001</v>
      </c>
      <c r="J42" s="84">
        <f t="shared" si="10"/>
        <v>13465.702485902999</v>
      </c>
      <c r="K42" s="85">
        <f t="shared" si="11"/>
        <v>-4.5002979854614315E-2</v>
      </c>
      <c r="L42" s="87">
        <f t="shared" si="11"/>
        <v>7.2297157663786513E-2</v>
      </c>
    </row>
    <row r="43" spans="2:12" x14ac:dyDescent="0.35">
      <c r="B43" s="37"/>
      <c r="C43" s="31"/>
      <c r="D43" s="31"/>
      <c r="E43" s="31"/>
      <c r="F43" s="38"/>
      <c r="G43" s="38"/>
      <c r="H43" s="31"/>
      <c r="I43" s="31"/>
      <c r="J43" s="31"/>
      <c r="K43" s="38"/>
      <c r="L43" s="38"/>
    </row>
    <row r="44" spans="2:12" ht="15" thickBot="1" x14ac:dyDescent="0.4">
      <c r="B44" s="141"/>
      <c r="C44" s="25"/>
      <c r="D44" s="142"/>
      <c r="E44" s="142"/>
      <c r="F44" s="143"/>
      <c r="G44" s="25"/>
      <c r="H44" s="25"/>
      <c r="I44" s="25"/>
      <c r="J44" s="67"/>
      <c r="K44" s="67"/>
      <c r="L44" s="68"/>
    </row>
    <row r="45" spans="2:12" ht="16" thickBot="1" x14ac:dyDescent="0.4">
      <c r="B45" s="29"/>
      <c r="C45" s="144"/>
      <c r="D45" s="145" t="s">
        <v>68</v>
      </c>
      <c r="E45" s="145" t="s">
        <v>69</v>
      </c>
      <c r="F45" s="145" t="s">
        <v>70</v>
      </c>
      <c r="G45" s="25"/>
      <c r="H45" s="25"/>
      <c r="I45" s="25"/>
      <c r="J45" s="70"/>
      <c r="K45" s="70"/>
      <c r="L45" s="71"/>
    </row>
    <row r="46" spans="2:12" x14ac:dyDescent="0.35">
      <c r="B46" s="30" t="s">
        <v>37</v>
      </c>
      <c r="C46" s="88"/>
      <c r="D46" s="89">
        <f t="shared" ref="D46:F48" si="12">C40-H40</f>
        <v>-8684.6618950099946</v>
      </c>
      <c r="E46" s="89">
        <f t="shared" si="12"/>
        <v>-8017.4095813180029</v>
      </c>
      <c r="F46" s="90">
        <f t="shared" si="12"/>
        <v>-9900.5124763470048</v>
      </c>
      <c r="G46" s="25"/>
      <c r="H46" s="25"/>
      <c r="I46" s="146"/>
      <c r="J46" s="70"/>
      <c r="K46" s="70"/>
      <c r="L46" s="71"/>
    </row>
    <row r="47" spans="2:12" x14ac:dyDescent="0.35">
      <c r="B47" s="27" t="s">
        <v>25</v>
      </c>
      <c r="D47" s="75">
        <f t="shared" si="12"/>
        <v>-17889.151447674001</v>
      </c>
      <c r="E47" s="75">
        <f t="shared" si="12"/>
        <v>-17046.073569785</v>
      </c>
      <c r="F47" s="92">
        <f t="shared" si="12"/>
        <v>-19412.427168079994</v>
      </c>
      <c r="H47" s="147"/>
      <c r="I47" s="148"/>
      <c r="J47" s="148"/>
      <c r="K47" s="38"/>
      <c r="L47" s="38"/>
    </row>
    <row r="48" spans="2:12" x14ac:dyDescent="0.35">
      <c r="B48" s="27" t="s">
        <v>26</v>
      </c>
      <c r="D48" s="75">
        <f t="shared" si="12"/>
        <v>9204.489552664003</v>
      </c>
      <c r="E48" s="83">
        <f t="shared" si="12"/>
        <v>9028.6639884670003</v>
      </c>
      <c r="F48" s="92">
        <f t="shared" si="12"/>
        <v>9511.9146917329999</v>
      </c>
      <c r="H48" s="118"/>
      <c r="I48" s="25"/>
      <c r="J48" s="25"/>
      <c r="K48" s="25"/>
      <c r="L48" s="149"/>
    </row>
    <row r="49" spans="2:12" x14ac:dyDescent="0.35">
      <c r="B49" s="27"/>
      <c r="D49" s="83"/>
      <c r="E49" s="83"/>
      <c r="F49" s="92"/>
      <c r="I49" s="25"/>
      <c r="J49" s="25"/>
      <c r="K49" s="25"/>
      <c r="L49" s="149"/>
    </row>
    <row r="50" spans="2:12" x14ac:dyDescent="0.35">
      <c r="B50" s="24" t="s">
        <v>38</v>
      </c>
      <c r="D50" s="93">
        <f t="shared" ref="D50:F52" si="13">C40/H40</f>
        <v>0.7826424551260196</v>
      </c>
      <c r="E50" s="93">
        <f t="shared" si="13"/>
        <v>0.79942030108883344</v>
      </c>
      <c r="F50" s="94">
        <f t="shared" si="13"/>
        <v>0.7624306679077465</v>
      </c>
      <c r="I50" s="31"/>
      <c r="J50" s="31"/>
      <c r="K50" s="38"/>
      <c r="L50" s="38"/>
    </row>
    <row r="51" spans="2:12" x14ac:dyDescent="0.35">
      <c r="B51" s="27" t="s">
        <v>25</v>
      </c>
      <c r="D51" s="93">
        <f t="shared" si="13"/>
        <v>0.33264551781670881</v>
      </c>
      <c r="E51" s="93">
        <f t="shared" si="13"/>
        <v>0.37818424073027201</v>
      </c>
      <c r="F51" s="94">
        <f t="shared" si="13"/>
        <v>0.31182348966042156</v>
      </c>
      <c r="I51" s="31"/>
      <c r="J51" s="31"/>
      <c r="K51" s="38"/>
      <c r="L51" s="38"/>
    </row>
    <row r="52" spans="2:12" ht="15" thickBot="1" x14ac:dyDescent="0.4">
      <c r="B52" s="32" t="s">
        <v>26</v>
      </c>
      <c r="C52" s="95"/>
      <c r="D52" s="96">
        <f t="shared" si="13"/>
        <v>1.6999836008999314</v>
      </c>
      <c r="E52" s="96">
        <f t="shared" si="13"/>
        <v>1.7189681149178697</v>
      </c>
      <c r="F52" s="97">
        <f t="shared" si="13"/>
        <v>1.7063808740532365</v>
      </c>
      <c r="H52" s="118"/>
      <c r="I52" s="25"/>
      <c r="J52" s="25"/>
      <c r="K52" s="25"/>
      <c r="L52" s="149"/>
    </row>
  </sheetData>
  <mergeCells count="1">
    <mergeCell ref="B9:L9"/>
  </mergeCells>
  <pageMargins left="0.19685039370078741" right="0.19685039370078741" top="0" bottom="0" header="0" footer="0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Globale</vt:lpstr>
      <vt:lpstr>GP</vt:lpstr>
      <vt:lpstr>GSA</vt:lpstr>
      <vt:lpstr>TYPE</vt:lpstr>
      <vt:lpstr>Globale!Zone_d_impression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 Benfarhat (Dir. Conjoncture)</dc:creator>
  <cp:lastModifiedBy>mossaab dergaa</cp:lastModifiedBy>
  <cp:lastPrinted>2025-07-07T10:19:21Z</cp:lastPrinted>
  <dcterms:created xsi:type="dcterms:W3CDTF">2015-06-05T18:19:34Z</dcterms:created>
  <dcterms:modified xsi:type="dcterms:W3CDTF">2025-07-11T09:46:55Z</dcterms:modified>
</cp:coreProperties>
</file>